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www.ntnu.no\htdocs\ntnu-bil\grupper\ski\result\21\"/>
    </mc:Choice>
  </mc:AlternateContent>
  <xr:revisionPtr revIDLastSave="0" documentId="13_ncr:1_{420B6D9C-00AD-4F7B-A352-27A01B485C42}" xr6:coauthVersionLast="46" xr6:coauthVersionMax="46" xr10:uidLastSave="{00000000-0000-0000-0000-000000000000}"/>
  <bookViews>
    <workbookView xWindow="-120" yWindow="-120" windowWidth="27900" windowHeight="16440" xr2:uid="{00000000-000D-0000-FFFF-FFFF00000000}"/>
  </bookViews>
  <sheets>
    <sheet name="Ark1" sheetId="1" r:id="rId1"/>
  </sheets>
  <definedNames>
    <definedName name="_xlnm.Print_Area" localSheetId="0">'Ark1'!$A$1:$V$75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0" i="1" l="1"/>
  <c r="V10" i="1" s="1"/>
  <c r="T10" i="1"/>
  <c r="U17" i="1" l="1"/>
  <c r="V17" i="1" s="1"/>
  <c r="T17" i="1"/>
  <c r="U45" i="1" l="1"/>
  <c r="V45" i="1" s="1"/>
  <c r="T45" i="1"/>
  <c r="U18" i="1" l="1"/>
  <c r="V18" i="1" s="1"/>
  <c r="T18" i="1"/>
  <c r="U8" i="1" l="1"/>
  <c r="V8" i="1" s="1"/>
  <c r="T8" i="1"/>
  <c r="U22" i="1" l="1"/>
  <c r="V22" i="1" s="1"/>
  <c r="T22" i="1"/>
  <c r="U44" i="1" l="1"/>
  <c r="V44" i="1" s="1"/>
  <c r="T44" i="1"/>
  <c r="U7" i="1" l="1"/>
  <c r="V7" i="1" s="1"/>
  <c r="T7" i="1"/>
  <c r="U16" i="1" l="1"/>
  <c r="V16" i="1" s="1"/>
  <c r="T16" i="1"/>
  <c r="U46" i="1" l="1"/>
  <c r="V46" i="1" s="1"/>
  <c r="T46" i="1"/>
  <c r="U43" i="1"/>
  <c r="V43" i="1" s="1"/>
  <c r="T43" i="1"/>
  <c r="U42" i="1"/>
  <c r="V42" i="1" s="1"/>
  <c r="T42" i="1"/>
  <c r="U41" i="1"/>
  <c r="V41" i="1" s="1"/>
  <c r="T41" i="1"/>
  <c r="U40" i="1"/>
  <c r="V40" i="1" s="1"/>
  <c r="T40" i="1"/>
  <c r="U39" i="1"/>
  <c r="V39" i="1" s="1"/>
  <c r="T39" i="1"/>
  <c r="U38" i="1"/>
  <c r="V38" i="1" s="1"/>
  <c r="T38" i="1"/>
  <c r="U37" i="1"/>
  <c r="V37" i="1" s="1"/>
  <c r="T37" i="1"/>
  <c r="U36" i="1"/>
  <c r="V36" i="1" s="1"/>
  <c r="T36" i="1"/>
  <c r="U35" i="1"/>
  <c r="V35" i="1" s="1"/>
  <c r="T35" i="1"/>
  <c r="U34" i="1"/>
  <c r="V34" i="1" s="1"/>
  <c r="T34" i="1"/>
  <c r="U33" i="1"/>
  <c r="V33" i="1" s="1"/>
  <c r="T33" i="1"/>
  <c r="U32" i="1"/>
  <c r="V32" i="1" s="1"/>
  <c r="T32" i="1"/>
  <c r="U31" i="1"/>
  <c r="V31" i="1" s="1"/>
  <c r="T31" i="1"/>
  <c r="U30" i="1"/>
  <c r="V30" i="1" s="1"/>
  <c r="T30" i="1"/>
  <c r="U29" i="1"/>
  <c r="V29" i="1" s="1"/>
  <c r="T29" i="1"/>
  <c r="U28" i="1"/>
  <c r="V28" i="1" s="1"/>
  <c r="T28" i="1"/>
  <c r="U27" i="1"/>
  <c r="V27" i="1" s="1"/>
  <c r="T27" i="1"/>
  <c r="U26" i="1"/>
  <c r="V26" i="1" s="1"/>
  <c r="T26" i="1"/>
  <c r="U25" i="1"/>
  <c r="V25" i="1" s="1"/>
  <c r="T25" i="1"/>
  <c r="U24" i="1"/>
  <c r="V24" i="1" s="1"/>
  <c r="T24" i="1"/>
  <c r="U23" i="1"/>
  <c r="V23" i="1" s="1"/>
  <c r="T23" i="1"/>
  <c r="U21" i="1"/>
  <c r="V21" i="1" s="1"/>
  <c r="T21" i="1"/>
  <c r="U20" i="1"/>
  <c r="V20" i="1" s="1"/>
  <c r="T20" i="1"/>
  <c r="U19" i="1"/>
  <c r="V19" i="1" s="1"/>
  <c r="T19" i="1"/>
  <c r="U15" i="1"/>
  <c r="V15" i="1" s="1"/>
  <c r="T15" i="1"/>
  <c r="U14" i="1"/>
  <c r="V14" i="1" s="1"/>
  <c r="T14" i="1"/>
  <c r="U13" i="1"/>
  <c r="V13" i="1" s="1"/>
  <c r="T13" i="1"/>
  <c r="U12" i="1"/>
  <c r="V12" i="1" s="1"/>
  <c r="T12" i="1"/>
  <c r="U11" i="1"/>
  <c r="V11" i="1" s="1"/>
  <c r="T11" i="1"/>
  <c r="U9" i="1"/>
  <c r="V9" i="1" s="1"/>
  <c r="T9" i="1"/>
  <c r="H5" i="1" l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R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0" i="1"/>
  <c r="R49" i="1"/>
  <c r="R48" i="1"/>
  <c r="R47" i="1"/>
  <c r="Q50" i="1"/>
  <c r="Q49" i="1"/>
  <c r="Q48" i="1"/>
  <c r="Q47" i="1"/>
  <c r="U6" i="1"/>
  <c r="V6" i="1" s="1"/>
  <c r="T6" i="1"/>
  <c r="F5" i="1"/>
  <c r="S51" i="1"/>
  <c r="S53" i="1" s="1"/>
  <c r="K59" i="1"/>
  <c r="H59" i="1"/>
  <c r="D59" i="1"/>
  <c r="B51" i="1"/>
  <c r="F47" i="1"/>
  <c r="F50" i="1"/>
  <c r="F49" i="1"/>
  <c r="F48" i="1"/>
  <c r="N47" i="1"/>
  <c r="E50" i="1"/>
  <c r="A62" i="1"/>
  <c r="A63" i="1" s="1"/>
  <c r="A64" i="1" s="1"/>
  <c r="A65" i="1" s="1"/>
  <c r="A66" i="1" s="1"/>
  <c r="A67" i="1" s="1"/>
  <c r="A68" i="1" s="1"/>
  <c r="A69" i="1" s="1"/>
  <c r="A70" i="1" s="1"/>
  <c r="F4" i="1"/>
  <c r="G4" i="1" s="1"/>
  <c r="H4" i="1" s="1"/>
  <c r="I4" i="1" s="1"/>
  <c r="J4" i="1" s="1"/>
  <c r="K4" i="1" s="1"/>
  <c r="L4" i="1" s="1"/>
  <c r="M4" i="1" s="1"/>
  <c r="N4" i="1" s="1"/>
  <c r="O4" i="1" s="1"/>
  <c r="P4" i="1" s="1"/>
  <c r="E49" i="1"/>
  <c r="E48" i="1"/>
  <c r="E47" i="1"/>
  <c r="S50" i="1"/>
  <c r="S49" i="1"/>
  <c r="S48" i="1"/>
  <c r="S47" i="1"/>
  <c r="N50" i="1"/>
  <c r="G50" i="1"/>
  <c r="H50" i="1"/>
  <c r="I50" i="1"/>
  <c r="J50" i="1"/>
  <c r="K50" i="1"/>
  <c r="L50" i="1"/>
  <c r="M50" i="1"/>
  <c r="O50" i="1"/>
  <c r="P50" i="1"/>
  <c r="G49" i="1"/>
  <c r="H49" i="1"/>
  <c r="I49" i="1"/>
  <c r="J49" i="1"/>
  <c r="K49" i="1"/>
  <c r="L49" i="1"/>
  <c r="M49" i="1"/>
  <c r="N49" i="1"/>
  <c r="O49" i="1"/>
  <c r="P49" i="1"/>
  <c r="G48" i="1"/>
  <c r="H48" i="1"/>
  <c r="I48" i="1"/>
  <c r="J48" i="1"/>
  <c r="K48" i="1"/>
  <c r="L48" i="1"/>
  <c r="M48" i="1"/>
  <c r="N48" i="1"/>
  <c r="O48" i="1"/>
  <c r="P48" i="1"/>
  <c r="G47" i="1"/>
  <c r="H47" i="1"/>
  <c r="I47" i="1"/>
  <c r="J47" i="1"/>
  <c r="K47" i="1"/>
  <c r="L47" i="1"/>
  <c r="M47" i="1"/>
  <c r="O47" i="1"/>
  <c r="P47" i="1"/>
  <c r="M1" i="1"/>
  <c r="A71" i="1" l="1"/>
  <c r="A72" i="1" s="1"/>
  <c r="A73" i="1" s="1"/>
  <c r="G53" i="1"/>
  <c r="I53" i="1"/>
  <c r="G52" i="1"/>
  <c r="G54" i="1" s="1"/>
  <c r="F52" i="1"/>
  <c r="S54" i="1"/>
  <c r="E53" i="1"/>
  <c r="E52" i="1"/>
  <c r="O53" i="1"/>
  <c r="L53" i="1"/>
  <c r="L52" i="1"/>
  <c r="N53" i="1"/>
  <c r="J52" i="1"/>
  <c r="H53" i="1"/>
  <c r="S52" i="1"/>
  <c r="Q52" i="1"/>
  <c r="P53" i="1"/>
  <c r="R53" i="1"/>
  <c r="H56" i="1"/>
  <c r="R52" i="1"/>
  <c r="Q53" i="1"/>
  <c r="Q54" i="1" s="1"/>
  <c r="P52" i="1"/>
  <c r="O52" i="1"/>
  <c r="K53" i="1"/>
  <c r="J53" i="1"/>
  <c r="K52" i="1"/>
  <c r="K57" i="1"/>
  <c r="H52" i="1"/>
  <c r="I52" i="1"/>
  <c r="M53" i="1"/>
  <c r="F53" i="1"/>
  <c r="N59" i="1"/>
  <c r="D56" i="1"/>
  <c r="H57" i="1"/>
  <c r="K56" i="1"/>
  <c r="K58" i="1"/>
  <c r="T52" i="1"/>
  <c r="T49" i="1"/>
  <c r="U53" i="1"/>
  <c r="O1" i="1" s="1"/>
  <c r="N52" i="1"/>
  <c r="T48" i="1"/>
  <c r="T50" i="1"/>
  <c r="T47" i="1"/>
  <c r="H58" i="1"/>
  <c r="T53" i="1"/>
  <c r="T54" i="1" s="1"/>
  <c r="T51" i="1"/>
  <c r="M52" i="1"/>
  <c r="V51" i="1"/>
  <c r="D58" i="1"/>
  <c r="D57" i="1"/>
  <c r="U51" i="1"/>
  <c r="U52" i="1" s="1"/>
  <c r="I54" i="1" l="1"/>
  <c r="J54" i="1"/>
  <c r="F54" i="1"/>
  <c r="H54" i="1"/>
  <c r="R54" i="1"/>
  <c r="E54" i="1"/>
  <c r="O54" i="1"/>
  <c r="L54" i="1"/>
  <c r="N54" i="1"/>
  <c r="M54" i="1"/>
  <c r="P54" i="1"/>
  <c r="N56" i="1"/>
  <c r="N57" i="1"/>
  <c r="K54" i="1"/>
  <c r="W50" i="1"/>
  <c r="N58" i="1"/>
  <c r="U54" i="1"/>
</calcChain>
</file>

<file path=xl/sharedStrings.xml><?xml version="1.0" encoding="utf-8"?>
<sst xmlns="http://schemas.openxmlformats.org/spreadsheetml/2006/main" count="346" uniqueCount="123">
  <si>
    <t>Ant.</t>
  </si>
  <si>
    <t>Navn</t>
  </si>
  <si>
    <t>Institutt</t>
  </si>
  <si>
    <t>S / N</t>
  </si>
  <si>
    <t>N</t>
  </si>
  <si>
    <t>S</t>
  </si>
  <si>
    <t>G</t>
  </si>
  <si>
    <t>Matematiske fag</t>
  </si>
  <si>
    <t>Fysikk</t>
  </si>
  <si>
    <t>Sum pr. renn</t>
  </si>
  <si>
    <t>Vold, Svein</t>
  </si>
  <si>
    <t>Eiksund, Gudmund</t>
  </si>
  <si>
    <t>Karlsen, Ludvig</t>
  </si>
  <si>
    <t>Mikkelsen, Arne</t>
  </si>
  <si>
    <t>Mo, Knut</t>
  </si>
  <si>
    <t>Sortland, Bjørn</t>
  </si>
  <si>
    <t>Nr</t>
  </si>
  <si>
    <t>Premiekrav:</t>
  </si>
  <si>
    <t xml:space="preserve">Akkumulert </t>
  </si>
  <si>
    <t xml:space="preserve">Snitt pr. renn </t>
  </si>
  <si>
    <t>Ant. arrangerte renn</t>
  </si>
  <si>
    <t>Premier:</t>
  </si>
  <si>
    <t>Deltakelser:</t>
  </si>
  <si>
    <t>gjest</t>
  </si>
  <si>
    <t>Aune, Egil Ingvar</t>
  </si>
  <si>
    <t>Natvig, Lasse</t>
  </si>
  <si>
    <t>Elek. &amp; telekom.</t>
  </si>
  <si>
    <t>Sum</t>
  </si>
  <si>
    <t>Forssell, Börje</t>
  </si>
  <si>
    <t>Jørgensen, Stig</t>
  </si>
  <si>
    <t>Geografisk inst.</t>
  </si>
  <si>
    <t>N=NTNU,  S=SINTEF,  G=Gjest</t>
  </si>
  <si>
    <t>NTNU</t>
  </si>
  <si>
    <t>SINTEF</t>
  </si>
  <si>
    <t>Summert:</t>
  </si>
  <si>
    <t>k</t>
  </si>
  <si>
    <t>t</t>
  </si>
  <si>
    <t>a</t>
  </si>
  <si>
    <t>Marin teknikk</t>
  </si>
  <si>
    <t>tren</t>
  </si>
  <si>
    <t>Ant. konkurranse</t>
  </si>
  <si>
    <t>Ant. trim</t>
  </si>
  <si>
    <t>Ant. fellestren</t>
  </si>
  <si>
    <t>Ant. arrangører</t>
  </si>
  <si>
    <t>k=konk,  t=trim,  a=arr, tren=felles treningstur</t>
  </si>
  <si>
    <t>Sosiologi og statsvit.</t>
  </si>
  <si>
    <t>Kyst- og havnetekn.</t>
  </si>
  <si>
    <t>Vitenskapsmuseet</t>
  </si>
  <si>
    <t>Spilker, Hendrik Storstein</t>
  </si>
  <si>
    <t>Tufto, Jarle</t>
  </si>
  <si>
    <t>Ramstad, Svein</t>
  </si>
  <si>
    <t>påske</t>
  </si>
  <si>
    <t>Geoteknikk</t>
  </si>
  <si>
    <t>Gjest</t>
  </si>
  <si>
    <t>Løset, Sveinung</t>
  </si>
  <si>
    <t>Sortert alfabetisk</t>
  </si>
  <si>
    <t>Trætteberg, Hallvard</t>
  </si>
  <si>
    <t>Mogseth, John Ivar</t>
  </si>
  <si>
    <t>Knudsen, Finn F</t>
  </si>
  <si>
    <t>Mikkelsen, Berit</t>
  </si>
  <si>
    <t>St. Olavs</t>
  </si>
  <si>
    <t>Poeng</t>
  </si>
  <si>
    <t>Premie</t>
  </si>
  <si>
    <t>poeng</t>
  </si>
  <si>
    <t>Poeng:</t>
  </si>
  <si>
    <t>Lian, Eirik</t>
  </si>
  <si>
    <t>Oversikten laget av arnemik11(a) getmail.no</t>
  </si>
  <si>
    <t>St.nr</t>
  </si>
  <si>
    <t>Ulike deltakere:</t>
  </si>
  <si>
    <t>Sintef Ocean</t>
  </si>
  <si>
    <t>Bane Nor</t>
  </si>
  <si>
    <t>Steen, Sverre</t>
  </si>
  <si>
    <t>Pedersen, Magnus O</t>
  </si>
  <si>
    <t>Ramstad, Lars</t>
  </si>
  <si>
    <t>Grimaldo, Eduardo</t>
  </si>
  <si>
    <t>Spjøtvoll, Eirik</t>
  </si>
  <si>
    <t>Pedersen, Marit</t>
  </si>
  <si>
    <t>Helsedirektoratet</t>
  </si>
  <si>
    <t>Forssell. Anders</t>
  </si>
  <si>
    <t>Oftedal, Harald</t>
  </si>
  <si>
    <t>Equinor</t>
  </si>
  <si>
    <t>Ellingsen, Harald</t>
  </si>
  <si>
    <t>Fakultetsadm</t>
  </si>
  <si>
    <t>Studentservice</t>
  </si>
  <si>
    <t>Oftedal. Gunnhild</t>
  </si>
  <si>
    <t>Sødal, Anne Betty</t>
  </si>
  <si>
    <t>Reitan, Marit</t>
  </si>
  <si>
    <t>Samf.- og utd.vitenskap</t>
  </si>
  <si>
    <t>Ind. øk. og tekn.ledelse</t>
  </si>
  <si>
    <t>Bygg, anlegg og transp</t>
  </si>
  <si>
    <t>Datatek. og info.vit.</t>
  </si>
  <si>
    <t>Grimsmo, Leif</t>
  </si>
  <si>
    <t>Ellingsen, Anne Sølberg</t>
  </si>
  <si>
    <t>Langrennskarusell NTNU/SINTEF 2021.</t>
  </si>
  <si>
    <t>8x1-km rundt Liltåsen v/Granåsen (flytta fra Fjellseter pga snøforhold). Godt føre på kunstsnø, et par plussgrader. Klassiskløperne på universal og isklister.</t>
  </si>
  <si>
    <t>Bergstrøm, Bjarte</t>
  </si>
  <si>
    <t>St.Olavs</t>
  </si>
  <si>
    <t>8x1-km rundt Liltåsen v/Granåsen (flytta fra Nilsbyen). Supre forhold, et par plussgrader men tørr (kunst)snø.</t>
  </si>
  <si>
    <t>(Fjellseter) Avlyst pga. koronasmittetiltak.</t>
  </si>
  <si>
    <t>(Nilsbyen) Avlyst pga. koronasmittetiltak.</t>
  </si>
  <si>
    <t>Poengberegning: 1,5 eller 1,0, se tabell nederst i kolonne "Poeng"</t>
  </si>
  <si>
    <t>Kyvatnet-Fjellsetermyrløypa 5km. Fine forhold, ca. -5 grader, noen lette snøbyger. Mye fottråkk i løypa ved Kyvatnet, valgte å legge traseen over vannet.</t>
  </si>
  <si>
    <t>Uhlen, Kjetil</t>
  </si>
  <si>
    <t>Elkraftteknikk</t>
  </si>
  <si>
    <t>Fjellseter. 2 x 5 km.  Flotte forhold men kaldt og trått. -15 grader ved start, - 18 grader ved siste løper i mål.</t>
  </si>
  <si>
    <t>NGU</t>
  </si>
  <si>
    <t>Skogly 4 x 3 km. Minus 5 og tett snøvær ved start, opphold etter hvert.Brukbart spor, dårligere gli for skøyterne utenom sporet.</t>
  </si>
  <si>
    <t>Sintef Kornsernstab</t>
  </si>
  <si>
    <t>Berre, Ingvild</t>
  </si>
  <si>
    <t>Geovit. og petroleum</t>
  </si>
  <si>
    <t>Saupstad 2 x 5,45 km. Ypperlige forhold. Noen få minusgrader, dvs. kke så kaldt som det har vært en god stund nå. Faste og fine spor.</t>
  </si>
  <si>
    <t>Holt, Rune M</t>
  </si>
  <si>
    <t>Øfstedal, Stein</t>
  </si>
  <si>
    <t>Larsen, Eiliv</t>
  </si>
  <si>
    <t>Gulla, Jon Atle</t>
  </si>
  <si>
    <t>Granåsen ca 2 x 5 km. Fellestrening. Flytta fra Sveberg pga. stor snøsmelting i langvarig mildvær.  Rimelig bra skiforhold i 3-4 varmegrader.</t>
  </si>
  <si>
    <t xml:space="preserve">Fjellseter 3+5+3 km. Klubbmesterskap. Flytta fra Nilsbyen pga. glaserte spor der. Oppfreste spor og raskt klisterføre. </t>
  </si>
  <si>
    <t>Fjellseter 5+5 km. Flytta fra Estenstad pga. snøforhold. Nysnø og nykjørte spor, men noe vanskelig å smøre (rubb eller klister/voks). Rundt 0 grader.</t>
  </si>
  <si>
    <t>Bratsberg 2 x 5 km. Flotte forhold. Ca -3 gr, litt mildere enn de siste dagene, tross klarvær. Isparti to steder i løypa. Fin avveksling som arena.</t>
  </si>
  <si>
    <t>Ellinggard, Kristian</t>
  </si>
  <si>
    <t>Nilsbyen 4 x 3 km. KM fristil. Utmerkede forhold med lett omdannet rask snø og kanskje et par minusgrader.</t>
  </si>
  <si>
    <t>Endelig liste</t>
  </si>
  <si>
    <t>Fjellseter 5+5 km (rundt Skjellbreia barflekker). Ca + 5, oppholdsvær, men en del vann i løypene på grunn av mildværet de siste dagene.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</si>
</sst>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\/m;@"/>
  </numFmts>
  <fonts count="12">
    <font>
      <sz val="10"/>
      <name val="Arial"/>
    </font>
    <font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5"/>
      <name val="Arial"/>
      <family val="2"/>
    </font>
    <font>
      <sz val="10"/>
      <name val="Arial Unicode MS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1" fontId="4" fillId="0" borderId="0" xfId="0" applyNumberFormat="1" applyFont="1" applyAlignment="1">
      <alignment horizontal="center"/>
    </xf>
    <xf numFmtId="0" fontId="4" fillId="0" borderId="2" xfId="0" applyFont="1" applyBorder="1"/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" fontId="4" fillId="0" borderId="0" xfId="0" quotePrefix="1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1" fontId="4" fillId="0" borderId="4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" xfId="0" quotePrefix="1" applyFont="1" applyBorder="1" applyAlignment="1">
      <alignment horizontal="right"/>
    </xf>
    <xf numFmtId="0" fontId="4" fillId="0" borderId="6" xfId="0" quotePrefix="1" applyFont="1" applyBorder="1" applyAlignment="1">
      <alignment horizontal="right"/>
    </xf>
    <xf numFmtId="2" fontId="0" fillId="0" borderId="0" xfId="0" applyNumberFormat="1" applyAlignment="1">
      <alignment horizontal="left"/>
    </xf>
    <xf numFmtId="0" fontId="7" fillId="0" borderId="3" xfId="0" applyFont="1" applyBorder="1"/>
    <xf numFmtId="0" fontId="8" fillId="0" borderId="1" xfId="0" applyFont="1" applyBorder="1"/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8" fillId="0" borderId="6" xfId="0" applyFont="1" applyBorder="1"/>
    <xf numFmtId="0" fontId="8" fillId="0" borderId="5" xfId="0" applyFont="1" applyBorder="1" applyAlignment="1">
      <alignment horizontal="center"/>
    </xf>
    <xf numFmtId="1" fontId="8" fillId="0" borderId="7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10" fillId="0" borderId="4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textRotation="75"/>
    </xf>
    <xf numFmtId="49" fontId="4" fillId="2" borderId="3" xfId="0" applyNumberFormat="1" applyFont="1" applyFill="1" applyBorder="1" applyAlignment="1">
      <alignment horizontal="center"/>
    </xf>
    <xf numFmtId="49" fontId="8" fillId="2" borderId="7" xfId="0" applyNumberFormat="1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49" fontId="2" fillId="0" borderId="3" xfId="0" applyNumberFormat="1" applyFont="1" applyBorder="1" applyAlignment="1">
      <alignment horizontal="center"/>
    </xf>
    <xf numFmtId="16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" fontId="6" fillId="0" borderId="10" xfId="0" applyNumberFormat="1" applyFont="1" applyBorder="1" applyAlignment="1">
      <alignment horizontal="right"/>
    </xf>
    <xf numFmtId="14" fontId="4" fillId="0" borderId="8" xfId="0" quotePrefix="1" applyNumberFormat="1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1" fontId="8" fillId="2" borderId="5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right"/>
    </xf>
    <xf numFmtId="0" fontId="4" fillId="0" borderId="9" xfId="0" applyFont="1" applyBorder="1" applyAlignment="1">
      <alignment horizontal="left"/>
    </xf>
    <xf numFmtId="1" fontId="0" fillId="0" borderId="0" xfId="0" applyNumberFormat="1"/>
    <xf numFmtId="0" fontId="2" fillId="0" borderId="8" xfId="0" applyFont="1" applyBorder="1" applyAlignment="1">
      <alignment horizontal="right"/>
    </xf>
    <xf numFmtId="164" fontId="5" fillId="0" borderId="3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12" xfId="0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" fontId="9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164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textRotation="75"/>
    </xf>
    <xf numFmtId="0" fontId="8" fillId="0" borderId="2" xfId="0" applyFont="1" applyBorder="1" applyAlignment="1">
      <alignment textRotation="75"/>
    </xf>
    <xf numFmtId="0" fontId="4" fillId="0" borderId="1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10" fillId="0" borderId="3" xfId="0" applyFont="1" applyBorder="1"/>
    <xf numFmtId="164" fontId="10" fillId="0" borderId="5" xfId="0" applyNumberFormat="1" applyFont="1" applyBorder="1" applyAlignment="1">
      <alignment horizontal="center"/>
    </xf>
    <xf numFmtId="164" fontId="10" fillId="3" borderId="5" xfId="0" applyNumberFormat="1" applyFont="1" applyFill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2" fillId="0" borderId="2" xfId="0" applyFont="1" applyBorder="1"/>
    <xf numFmtId="0" fontId="8" fillId="0" borderId="9" xfId="0" applyFont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49" fontId="8" fillId="5" borderId="7" xfId="0" applyNumberFormat="1" applyFont="1" applyFill="1" applyBorder="1" applyAlignment="1">
      <alignment horizontal="center"/>
    </xf>
    <xf numFmtId="49" fontId="8" fillId="5" borderId="4" xfId="0" applyNumberFormat="1" applyFont="1" applyFill="1" applyBorder="1" applyAlignment="1">
      <alignment horizontal="center"/>
    </xf>
    <xf numFmtId="1" fontId="8" fillId="5" borderId="5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164" fontId="10" fillId="5" borderId="5" xfId="0" applyNumberFormat="1" applyFont="1" applyFill="1" applyBorder="1" applyAlignment="1">
      <alignment horizontal="center"/>
    </xf>
    <xf numFmtId="16" fontId="4" fillId="0" borderId="8" xfId="0" quotePrefix="1" applyNumberFormat="1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7"/>
  <sheetViews>
    <sheetView tabSelected="1" zoomScaleNormal="100" zoomScaleSheetLayoutView="100" workbookViewId="0">
      <pane xSplit="2" topLeftCell="C1" activePane="topRight" state="frozen"/>
      <selection pane="topRight"/>
    </sheetView>
  </sheetViews>
  <sheetFormatPr defaultRowHeight="12.75"/>
  <cols>
    <col min="1" max="1" width="3.5703125" style="13" customWidth="1"/>
    <col min="2" max="2" width="20.5703125" customWidth="1"/>
    <col min="3" max="3" width="17.7109375" customWidth="1"/>
    <col min="4" max="4" width="5" style="1" customWidth="1"/>
    <col min="5" max="6" width="4.5703125" style="1" customWidth="1"/>
    <col min="7" max="7" width="4.28515625" style="1" customWidth="1"/>
    <col min="8" max="8" width="4.5703125" style="1" customWidth="1"/>
    <col min="9" max="9" width="4.5703125" style="3" customWidth="1"/>
    <col min="10" max="10" width="4.28515625" style="1" customWidth="1"/>
    <col min="11" max="11" width="4.42578125" style="1" customWidth="1"/>
    <col min="12" max="12" width="4.5703125" style="5" customWidth="1"/>
    <col min="13" max="13" width="4.5703125" style="1" customWidth="1"/>
    <col min="14" max="14" width="4.5703125" style="4" customWidth="1"/>
    <col min="15" max="15" width="4.5703125" style="2" customWidth="1"/>
    <col min="16" max="18" width="4.5703125" style="1" customWidth="1"/>
    <col min="19" max="19" width="4.5703125" style="1" bestFit="1" customWidth="1"/>
    <col min="20" max="20" width="4.85546875" style="1" customWidth="1"/>
    <col min="21" max="21" width="5.42578125" style="1" bestFit="1" customWidth="1"/>
    <col min="22" max="22" width="4.5703125" style="1" customWidth="1"/>
    <col min="23" max="23" width="4.140625" customWidth="1"/>
  </cols>
  <sheetData>
    <row r="1" spans="1:22" ht="19.5">
      <c r="B1" s="112" t="s">
        <v>93</v>
      </c>
      <c r="C1" s="112"/>
      <c r="D1" s="112"/>
      <c r="E1" s="112"/>
      <c r="F1" s="112"/>
      <c r="H1" s="92" t="s">
        <v>121</v>
      </c>
      <c r="K1" s="61"/>
      <c r="L1" s="70"/>
      <c r="M1" s="111">
        <f ca="1">TODAY()</f>
        <v>44279</v>
      </c>
      <c r="N1" s="111"/>
      <c r="O1" s="62" t="str">
        <f>CONCATENATE("etter ",U53," renn")</f>
        <v>etter 12 renn</v>
      </c>
      <c r="P1" s="63"/>
      <c r="Q1" s="63"/>
      <c r="R1" s="64"/>
    </row>
    <row r="2" spans="1:22" ht="15.75" customHeight="1">
      <c r="B2" s="53" t="s">
        <v>44</v>
      </c>
      <c r="C2" s="9"/>
      <c r="D2" s="9"/>
      <c r="E2" s="9"/>
      <c r="F2" s="9"/>
      <c r="G2" s="9" t="s">
        <v>31</v>
      </c>
      <c r="K2" s="22"/>
      <c r="L2" s="23"/>
      <c r="M2" s="24"/>
      <c r="R2" s="9"/>
      <c r="S2" s="9"/>
      <c r="T2" s="9"/>
      <c r="U2" s="25"/>
    </row>
    <row r="3" spans="1:22" ht="12.75" customHeight="1">
      <c r="B3" s="15" t="s">
        <v>55</v>
      </c>
      <c r="C3" s="9"/>
      <c r="D3" s="9"/>
      <c r="E3" s="9"/>
      <c r="F3" s="9"/>
      <c r="G3" s="53" t="s">
        <v>100</v>
      </c>
      <c r="K3" s="22"/>
      <c r="L3" s="23"/>
      <c r="M3" s="24"/>
      <c r="R3" s="9"/>
      <c r="S3" s="9"/>
      <c r="T3" s="9"/>
      <c r="U3" s="25"/>
    </row>
    <row r="4" spans="1:22" ht="27.75" customHeight="1">
      <c r="A4" s="89" t="s">
        <v>67</v>
      </c>
      <c r="B4" s="15"/>
      <c r="C4" s="6"/>
      <c r="D4" s="44" t="s">
        <v>16</v>
      </c>
      <c r="E4" s="20">
        <v>1</v>
      </c>
      <c r="F4" s="20">
        <f>E4+1</f>
        <v>2</v>
      </c>
      <c r="G4" s="20">
        <f t="shared" ref="G4:O4" si="0">F4+1</f>
        <v>3</v>
      </c>
      <c r="H4" s="20">
        <f t="shared" si="0"/>
        <v>4</v>
      </c>
      <c r="I4" s="20">
        <f t="shared" si="0"/>
        <v>5</v>
      </c>
      <c r="J4" s="20">
        <f t="shared" si="0"/>
        <v>6</v>
      </c>
      <c r="K4" s="20">
        <f t="shared" si="0"/>
        <v>7</v>
      </c>
      <c r="L4" s="20">
        <f t="shared" si="0"/>
        <v>8</v>
      </c>
      <c r="M4" s="20">
        <f t="shared" si="0"/>
        <v>9</v>
      </c>
      <c r="N4" s="20">
        <f t="shared" si="0"/>
        <v>10</v>
      </c>
      <c r="O4" s="20">
        <f t="shared" si="0"/>
        <v>11</v>
      </c>
      <c r="P4" s="20">
        <f t="shared" ref="P4" si="1">O4+1</f>
        <v>12</v>
      </c>
      <c r="Q4" s="20">
        <v>13</v>
      </c>
      <c r="R4" s="20">
        <v>14</v>
      </c>
      <c r="S4" s="47" t="s">
        <v>51</v>
      </c>
      <c r="T4" s="47" t="s">
        <v>0</v>
      </c>
      <c r="U4" s="47" t="s">
        <v>61</v>
      </c>
      <c r="V4" s="47" t="s">
        <v>62</v>
      </c>
    </row>
    <row r="5" spans="1:22" ht="14.25" customHeight="1">
      <c r="A5" s="90"/>
      <c r="B5" s="8" t="s">
        <v>1</v>
      </c>
      <c r="C5" s="8" t="s">
        <v>2</v>
      </c>
      <c r="D5" s="18" t="s">
        <v>3</v>
      </c>
      <c r="E5" s="65">
        <v>44173</v>
      </c>
      <c r="F5" s="65">
        <f t="shared" ref="F5:N5" si="2">E5+7</f>
        <v>44180</v>
      </c>
      <c r="G5" s="60">
        <v>44201</v>
      </c>
      <c r="H5" s="60">
        <f t="shared" si="2"/>
        <v>44208</v>
      </c>
      <c r="I5" s="60">
        <f t="shared" si="2"/>
        <v>44215</v>
      </c>
      <c r="J5" s="60">
        <f t="shared" si="2"/>
        <v>44222</v>
      </c>
      <c r="K5" s="60">
        <f t="shared" si="2"/>
        <v>44229</v>
      </c>
      <c r="L5" s="60">
        <f t="shared" si="2"/>
        <v>44236</v>
      </c>
      <c r="M5" s="60">
        <f t="shared" si="2"/>
        <v>44243</v>
      </c>
      <c r="N5" s="60">
        <f t="shared" si="2"/>
        <v>44250</v>
      </c>
      <c r="O5" s="60">
        <f t="shared" ref="O5" si="3">N5+7</f>
        <v>44257</v>
      </c>
      <c r="P5" s="60">
        <f t="shared" ref="P5" si="4">O5+7</f>
        <v>44264</v>
      </c>
      <c r="Q5" s="60">
        <f t="shared" ref="Q5" si="5">P5+7</f>
        <v>44271</v>
      </c>
      <c r="R5" s="60">
        <f t="shared" ref="R5:S5" si="6">Q5+7</f>
        <v>44278</v>
      </c>
      <c r="S5" s="60">
        <f t="shared" si="6"/>
        <v>44285</v>
      </c>
      <c r="T5" s="79"/>
      <c r="U5" s="71"/>
      <c r="V5" s="80"/>
    </row>
    <row r="6" spans="1:22" hidden="1">
      <c r="A6" s="68"/>
      <c r="B6" s="8" t="s">
        <v>24</v>
      </c>
      <c r="C6" s="8" t="s">
        <v>47</v>
      </c>
      <c r="D6" s="18" t="s">
        <v>4</v>
      </c>
      <c r="E6" s="18"/>
      <c r="F6" s="55"/>
      <c r="G6" s="100"/>
      <c r="H6" s="101"/>
      <c r="I6" s="54"/>
      <c r="J6" s="54"/>
      <c r="K6" s="54"/>
      <c r="L6" s="54"/>
      <c r="M6" s="54"/>
      <c r="N6" s="54"/>
      <c r="O6" s="54"/>
      <c r="P6" s="54"/>
      <c r="Q6" s="54"/>
      <c r="R6" s="54"/>
      <c r="S6" s="48"/>
      <c r="T6" s="78" t="str">
        <f t="shared" ref="T6:T46" si="7">IF(COUNTA(E6:S6)=0,"",COUNTA(E6:S6))</f>
        <v/>
      </c>
      <c r="U6" s="71" t="str">
        <f t="shared" ref="U6:U46" si="8">IF(COUNTA(E6:S6)=0,"",COUNTIF(E6:S6,"k")*$U$47+COUNTIF(E6:S6,"t")*$U$48+COUNTIF(E6:S6,"tren")*$U$49+COUNTIF(E6:S6,"a")*$U$50)</f>
        <v/>
      </c>
      <c r="V6" s="80" t="str">
        <f t="shared" ref="V6:V46" si="9">IF(U6="","",IF(U6&gt;=$U$56,1,""))</f>
        <v/>
      </c>
    </row>
    <row r="7" spans="1:22">
      <c r="A7" s="68">
        <v>13</v>
      </c>
      <c r="B7" s="98" t="s">
        <v>95</v>
      </c>
      <c r="C7" s="98" t="s">
        <v>96</v>
      </c>
      <c r="D7" s="56" t="s">
        <v>6</v>
      </c>
      <c r="E7" s="18"/>
      <c r="F7" s="55" t="s">
        <v>36</v>
      </c>
      <c r="G7" s="102"/>
      <c r="H7" s="103"/>
      <c r="I7" s="54"/>
      <c r="J7" s="54"/>
      <c r="K7" s="54"/>
      <c r="L7" s="54"/>
      <c r="M7" s="54"/>
      <c r="N7" s="54"/>
      <c r="O7" s="54"/>
      <c r="P7" s="54"/>
      <c r="Q7" s="54"/>
      <c r="R7" s="54" t="s">
        <v>35</v>
      </c>
      <c r="S7" s="48"/>
      <c r="T7" s="78">
        <f t="shared" ref="T7" si="10">IF(COUNTA(E7:S7)=0,"",COUNTA(E7:S7))</f>
        <v>2</v>
      </c>
      <c r="U7" s="71">
        <f t="shared" si="8"/>
        <v>2.5</v>
      </c>
      <c r="V7" s="80" t="str">
        <f t="shared" si="9"/>
        <v/>
      </c>
    </row>
    <row r="8" spans="1:22">
      <c r="A8" s="68"/>
      <c r="B8" s="98" t="s">
        <v>108</v>
      </c>
      <c r="C8" s="98"/>
      <c r="D8" s="56" t="s">
        <v>6</v>
      </c>
      <c r="E8" s="18"/>
      <c r="F8" s="55"/>
      <c r="G8" s="102"/>
      <c r="H8" s="103"/>
      <c r="I8" s="54"/>
      <c r="J8" s="54"/>
      <c r="K8" s="54"/>
      <c r="L8" s="54" t="s">
        <v>36</v>
      </c>
      <c r="M8" s="54"/>
      <c r="N8" s="54"/>
      <c r="O8" s="54"/>
      <c r="P8" s="54"/>
      <c r="Q8" s="54"/>
      <c r="R8" s="54"/>
      <c r="S8" s="48"/>
      <c r="T8" s="78">
        <f t="shared" ref="T8" si="11">IF(COUNTA(E8:S8)=0,"",COUNTA(E8:S8))</f>
        <v>1</v>
      </c>
      <c r="U8" s="71">
        <f t="shared" si="8"/>
        <v>1</v>
      </c>
      <c r="V8" s="80" t="str">
        <f t="shared" si="9"/>
        <v/>
      </c>
    </row>
    <row r="9" spans="1:22">
      <c r="A9" s="93">
        <v>12</v>
      </c>
      <c r="B9" s="17" t="s">
        <v>11</v>
      </c>
      <c r="C9" s="17" t="s">
        <v>52</v>
      </c>
      <c r="D9" s="18" t="s">
        <v>4</v>
      </c>
      <c r="E9" s="56" t="s">
        <v>35</v>
      </c>
      <c r="F9" s="54" t="s">
        <v>35</v>
      </c>
      <c r="G9" s="104"/>
      <c r="H9" s="104"/>
      <c r="I9" s="54" t="s">
        <v>35</v>
      </c>
      <c r="J9" s="54" t="s">
        <v>35</v>
      </c>
      <c r="K9" s="54" t="s">
        <v>35</v>
      </c>
      <c r="L9" s="54" t="s">
        <v>35</v>
      </c>
      <c r="M9" s="54" t="s">
        <v>35</v>
      </c>
      <c r="N9" s="54" t="s">
        <v>37</v>
      </c>
      <c r="O9" s="54" t="s">
        <v>39</v>
      </c>
      <c r="P9" s="54" t="s">
        <v>35</v>
      </c>
      <c r="Q9" s="54" t="s">
        <v>35</v>
      </c>
      <c r="R9" s="54" t="s">
        <v>35</v>
      </c>
      <c r="S9" s="48"/>
      <c r="T9" s="78">
        <f t="shared" si="7"/>
        <v>12</v>
      </c>
      <c r="U9" s="71">
        <f t="shared" si="8"/>
        <v>18</v>
      </c>
      <c r="V9" s="80">
        <f t="shared" si="9"/>
        <v>1</v>
      </c>
    </row>
    <row r="10" spans="1:22">
      <c r="A10" s="93"/>
      <c r="B10" s="51" t="s">
        <v>119</v>
      </c>
      <c r="C10" s="16" t="s">
        <v>45</v>
      </c>
      <c r="D10" s="56" t="s">
        <v>4</v>
      </c>
      <c r="E10" s="56"/>
      <c r="F10" s="54"/>
      <c r="G10" s="104"/>
      <c r="H10" s="104"/>
      <c r="I10" s="54"/>
      <c r="J10" s="54"/>
      <c r="K10" s="54"/>
      <c r="L10" s="54"/>
      <c r="M10" s="54"/>
      <c r="N10" s="54"/>
      <c r="O10" s="54"/>
      <c r="P10" s="54"/>
      <c r="Q10" s="54" t="s">
        <v>36</v>
      </c>
      <c r="R10" s="54"/>
      <c r="S10" s="48"/>
      <c r="T10" s="78">
        <f t="shared" ref="T10" si="12">IF(COUNTA(E10:S10)=0,"",COUNTA(E10:S10))</f>
        <v>1</v>
      </c>
      <c r="U10" s="71">
        <f t="shared" si="8"/>
        <v>1</v>
      </c>
      <c r="V10" s="80" t="str">
        <f t="shared" si="9"/>
        <v/>
      </c>
    </row>
    <row r="11" spans="1:22">
      <c r="A11" s="93">
        <v>16</v>
      </c>
      <c r="B11" s="51" t="s">
        <v>81</v>
      </c>
      <c r="C11" s="51" t="s">
        <v>38</v>
      </c>
      <c r="D11" s="56" t="s">
        <v>4</v>
      </c>
      <c r="E11" s="56"/>
      <c r="F11" s="54"/>
      <c r="G11" s="104"/>
      <c r="H11" s="104"/>
      <c r="I11" s="54" t="s">
        <v>36</v>
      </c>
      <c r="J11" s="54"/>
      <c r="K11" s="54"/>
      <c r="L11" s="54"/>
      <c r="M11" s="54"/>
      <c r="N11" s="54"/>
      <c r="O11" s="54"/>
      <c r="P11" s="54"/>
      <c r="Q11" s="54"/>
      <c r="R11" s="54"/>
      <c r="S11" s="48"/>
      <c r="T11" s="78">
        <f t="shared" si="7"/>
        <v>1</v>
      </c>
      <c r="U11" s="71">
        <f t="shared" si="8"/>
        <v>1</v>
      </c>
      <c r="V11" s="80" t="str">
        <f t="shared" si="9"/>
        <v/>
      </c>
    </row>
    <row r="12" spans="1:22">
      <c r="A12" s="93"/>
      <c r="B12" s="51" t="s">
        <v>92</v>
      </c>
      <c r="C12" s="51" t="s">
        <v>83</v>
      </c>
      <c r="D12" s="56" t="s">
        <v>4</v>
      </c>
      <c r="E12" s="56"/>
      <c r="F12" s="54"/>
      <c r="G12" s="104"/>
      <c r="H12" s="104"/>
      <c r="I12" s="54" t="s">
        <v>36</v>
      </c>
      <c r="J12" s="54"/>
      <c r="K12" s="54"/>
      <c r="L12" s="54"/>
      <c r="M12" s="54"/>
      <c r="N12" s="54"/>
      <c r="O12" s="54"/>
      <c r="P12" s="54"/>
      <c r="Q12" s="54"/>
      <c r="R12" s="54"/>
      <c r="S12" s="48"/>
      <c r="T12" s="78">
        <f t="shared" si="7"/>
        <v>1</v>
      </c>
      <c r="U12" s="71">
        <f t="shared" si="8"/>
        <v>1</v>
      </c>
      <c r="V12" s="80" t="str">
        <f t="shared" si="9"/>
        <v/>
      </c>
    </row>
    <row r="13" spans="1:22">
      <c r="A13" s="93">
        <v>7</v>
      </c>
      <c r="B13" s="17" t="s">
        <v>28</v>
      </c>
      <c r="C13" s="17" t="s">
        <v>26</v>
      </c>
      <c r="D13" s="18" t="s">
        <v>4</v>
      </c>
      <c r="E13" s="54" t="s">
        <v>35</v>
      </c>
      <c r="F13" s="54" t="s">
        <v>35</v>
      </c>
      <c r="G13" s="102"/>
      <c r="H13" s="104"/>
      <c r="I13" s="54" t="s">
        <v>36</v>
      </c>
      <c r="J13" s="54" t="s">
        <v>37</v>
      </c>
      <c r="K13" s="54" t="s">
        <v>36</v>
      </c>
      <c r="L13" s="54" t="s">
        <v>36</v>
      </c>
      <c r="M13" s="54" t="s">
        <v>36</v>
      </c>
      <c r="N13" s="54" t="s">
        <v>36</v>
      </c>
      <c r="O13" s="54"/>
      <c r="P13" s="54"/>
      <c r="Q13" s="54"/>
      <c r="R13" s="19"/>
      <c r="S13" s="48"/>
      <c r="T13" s="78">
        <f t="shared" si="7"/>
        <v>8</v>
      </c>
      <c r="U13" s="71">
        <f t="shared" si="8"/>
        <v>9.5</v>
      </c>
      <c r="V13" s="80">
        <f t="shared" si="9"/>
        <v>1</v>
      </c>
    </row>
    <row r="14" spans="1:22" hidden="1">
      <c r="A14" s="93"/>
      <c r="B14" s="51" t="s">
        <v>78</v>
      </c>
      <c r="C14" s="51" t="s">
        <v>53</v>
      </c>
      <c r="D14" s="56" t="s">
        <v>6</v>
      </c>
      <c r="E14" s="54"/>
      <c r="F14" s="54"/>
      <c r="G14" s="102"/>
      <c r="H14" s="104"/>
      <c r="I14" s="54"/>
      <c r="J14" s="54"/>
      <c r="K14" s="54"/>
      <c r="L14" s="54"/>
      <c r="M14" s="54"/>
      <c r="N14" s="54"/>
      <c r="O14" s="54"/>
      <c r="P14" s="54"/>
      <c r="Q14" s="54"/>
      <c r="R14" s="19"/>
      <c r="S14" s="48"/>
      <c r="T14" s="78" t="str">
        <f t="shared" si="7"/>
        <v/>
      </c>
      <c r="U14" s="71" t="str">
        <f t="shared" si="8"/>
        <v/>
      </c>
      <c r="V14" s="80" t="str">
        <f t="shared" si="9"/>
        <v/>
      </c>
    </row>
    <row r="15" spans="1:22">
      <c r="A15" s="93">
        <v>23</v>
      </c>
      <c r="B15" s="51" t="s">
        <v>74</v>
      </c>
      <c r="C15" s="51" t="s">
        <v>69</v>
      </c>
      <c r="D15" s="56" t="s">
        <v>5</v>
      </c>
      <c r="E15" s="54"/>
      <c r="F15" s="54"/>
      <c r="G15" s="102"/>
      <c r="H15" s="104"/>
      <c r="I15" s="54"/>
      <c r="J15" s="54"/>
      <c r="K15" s="54" t="s">
        <v>35</v>
      </c>
      <c r="L15" s="54" t="s">
        <v>35</v>
      </c>
      <c r="M15" s="54" t="s">
        <v>35</v>
      </c>
      <c r="N15" s="54"/>
      <c r="O15" s="54" t="s">
        <v>39</v>
      </c>
      <c r="P15" s="54" t="s">
        <v>35</v>
      </c>
      <c r="Q15" s="54" t="s">
        <v>35</v>
      </c>
      <c r="R15" s="19"/>
      <c r="S15" s="48"/>
      <c r="T15" s="78">
        <f t="shared" si="7"/>
        <v>6</v>
      </c>
      <c r="U15" s="71">
        <f t="shared" si="8"/>
        <v>9</v>
      </c>
      <c r="V15" s="80">
        <f t="shared" si="9"/>
        <v>1</v>
      </c>
    </row>
    <row r="16" spans="1:22">
      <c r="A16" s="93">
        <v>30</v>
      </c>
      <c r="B16" s="51" t="s">
        <v>91</v>
      </c>
      <c r="C16" s="51" t="s">
        <v>69</v>
      </c>
      <c r="D16" s="56" t="s">
        <v>5</v>
      </c>
      <c r="E16" s="54"/>
      <c r="F16" s="54"/>
      <c r="G16" s="102"/>
      <c r="H16" s="104"/>
      <c r="I16" s="54"/>
      <c r="J16" s="54"/>
      <c r="K16" s="54"/>
      <c r="L16" s="54" t="s">
        <v>35</v>
      </c>
      <c r="M16" s="54"/>
      <c r="N16" s="54"/>
      <c r="O16" s="54"/>
      <c r="P16" s="54" t="s">
        <v>35</v>
      </c>
      <c r="Q16" s="54"/>
      <c r="R16" s="19"/>
      <c r="S16" s="48"/>
      <c r="T16" s="78">
        <f t="shared" si="7"/>
        <v>2</v>
      </c>
      <c r="U16" s="71">
        <f t="shared" si="8"/>
        <v>3</v>
      </c>
      <c r="V16" s="80" t="str">
        <f t="shared" si="9"/>
        <v/>
      </c>
    </row>
    <row r="17" spans="1:22">
      <c r="A17" s="93"/>
      <c r="B17" s="51" t="s">
        <v>114</v>
      </c>
      <c r="C17" s="51" t="s">
        <v>90</v>
      </c>
      <c r="D17" s="56" t="s">
        <v>4</v>
      </c>
      <c r="E17" s="54"/>
      <c r="F17" s="54"/>
      <c r="G17" s="102"/>
      <c r="H17" s="104"/>
      <c r="I17" s="54"/>
      <c r="J17" s="54"/>
      <c r="K17" s="54"/>
      <c r="L17" s="54"/>
      <c r="M17" s="54"/>
      <c r="N17" s="54"/>
      <c r="O17" s="54" t="s">
        <v>39</v>
      </c>
      <c r="P17" s="54"/>
      <c r="Q17" s="54"/>
      <c r="R17" s="19"/>
      <c r="S17" s="48"/>
      <c r="T17" s="78">
        <f t="shared" ref="T17" si="13">IF(COUNTA(E17:S17)=0,"",COUNTA(E17:S17))</f>
        <v>1</v>
      </c>
      <c r="U17" s="71">
        <f t="shared" si="8"/>
        <v>1.5</v>
      </c>
      <c r="V17" s="80" t="str">
        <f t="shared" si="9"/>
        <v/>
      </c>
    </row>
    <row r="18" spans="1:22">
      <c r="A18" s="93"/>
      <c r="B18" s="51" t="s">
        <v>111</v>
      </c>
      <c r="C18" s="51" t="s">
        <v>109</v>
      </c>
      <c r="D18" s="56" t="s">
        <v>4</v>
      </c>
      <c r="E18" s="54"/>
      <c r="F18" s="54"/>
      <c r="G18" s="102"/>
      <c r="H18" s="104"/>
      <c r="I18" s="54"/>
      <c r="J18" s="54"/>
      <c r="K18" s="54"/>
      <c r="L18" s="54"/>
      <c r="M18" s="54" t="s">
        <v>35</v>
      </c>
      <c r="N18" s="54"/>
      <c r="O18" s="54"/>
      <c r="P18" s="54"/>
      <c r="Q18" s="54"/>
      <c r="R18" s="19"/>
      <c r="S18" s="48"/>
      <c r="T18" s="78">
        <f t="shared" ref="T18" si="14">IF(COUNTA(E18:S18)=0,"",COUNTA(E18:S18))</f>
        <v>1</v>
      </c>
      <c r="U18" s="71">
        <f t="shared" si="8"/>
        <v>1.5</v>
      </c>
      <c r="V18" s="80" t="str">
        <f t="shared" si="9"/>
        <v/>
      </c>
    </row>
    <row r="19" spans="1:22">
      <c r="A19" s="93">
        <v>28</v>
      </c>
      <c r="B19" s="17" t="s">
        <v>29</v>
      </c>
      <c r="C19" s="17" t="s">
        <v>30</v>
      </c>
      <c r="D19" s="18" t="s">
        <v>4</v>
      </c>
      <c r="E19" s="54"/>
      <c r="F19" s="54"/>
      <c r="G19" s="104"/>
      <c r="H19" s="104"/>
      <c r="I19" s="54" t="s">
        <v>36</v>
      </c>
      <c r="J19" s="54" t="s">
        <v>36</v>
      </c>
      <c r="K19" s="54" t="s">
        <v>36</v>
      </c>
      <c r="L19" s="54" t="s">
        <v>36</v>
      </c>
      <c r="M19" s="54" t="s">
        <v>35</v>
      </c>
      <c r="N19" s="54" t="s">
        <v>36</v>
      </c>
      <c r="O19" s="54" t="s">
        <v>37</v>
      </c>
      <c r="P19" s="54" t="s">
        <v>36</v>
      </c>
      <c r="Q19" s="54"/>
      <c r="R19" s="54" t="s">
        <v>36</v>
      </c>
      <c r="S19" s="48"/>
      <c r="T19" s="78">
        <f t="shared" si="7"/>
        <v>9</v>
      </c>
      <c r="U19" s="71">
        <f t="shared" si="8"/>
        <v>10</v>
      </c>
      <c r="V19" s="80">
        <f t="shared" si="9"/>
        <v>1</v>
      </c>
    </row>
    <row r="20" spans="1:22">
      <c r="A20" s="93">
        <v>10</v>
      </c>
      <c r="B20" s="17" t="s">
        <v>12</v>
      </c>
      <c r="C20" s="16" t="s">
        <v>38</v>
      </c>
      <c r="D20" s="18" t="s">
        <v>4</v>
      </c>
      <c r="E20" s="54" t="s">
        <v>35</v>
      </c>
      <c r="F20" s="54" t="s">
        <v>35</v>
      </c>
      <c r="G20" s="104"/>
      <c r="H20" s="104"/>
      <c r="I20" s="54" t="s">
        <v>35</v>
      </c>
      <c r="J20" s="54"/>
      <c r="K20" s="54" t="s">
        <v>35</v>
      </c>
      <c r="L20" s="54" t="s">
        <v>37</v>
      </c>
      <c r="M20" s="54" t="s">
        <v>35</v>
      </c>
      <c r="N20" s="54" t="s">
        <v>35</v>
      </c>
      <c r="O20" s="54" t="s">
        <v>39</v>
      </c>
      <c r="P20" s="54" t="s">
        <v>35</v>
      </c>
      <c r="Q20" s="54"/>
      <c r="R20" s="54" t="s">
        <v>35</v>
      </c>
      <c r="S20" s="48"/>
      <c r="T20" s="78">
        <f t="shared" si="7"/>
        <v>10</v>
      </c>
      <c r="U20" s="71">
        <f t="shared" si="8"/>
        <v>15</v>
      </c>
      <c r="V20" s="80">
        <f t="shared" si="9"/>
        <v>1</v>
      </c>
    </row>
    <row r="21" spans="1:22">
      <c r="A21" s="93">
        <v>18</v>
      </c>
      <c r="B21" s="51" t="s">
        <v>58</v>
      </c>
      <c r="C21" s="17" t="s">
        <v>7</v>
      </c>
      <c r="D21" s="18" t="s">
        <v>4</v>
      </c>
      <c r="E21" s="54"/>
      <c r="F21" s="54"/>
      <c r="G21" s="102"/>
      <c r="H21" s="104"/>
      <c r="I21" s="54"/>
      <c r="J21" s="54" t="s">
        <v>35</v>
      </c>
      <c r="K21" s="54" t="s">
        <v>35</v>
      </c>
      <c r="L21" s="54" t="s">
        <v>35</v>
      </c>
      <c r="M21" s="54" t="s">
        <v>37</v>
      </c>
      <c r="N21" s="54" t="s">
        <v>35</v>
      </c>
      <c r="O21" s="54" t="s">
        <v>39</v>
      </c>
      <c r="P21" s="54" t="s">
        <v>36</v>
      </c>
      <c r="Q21" s="54" t="s">
        <v>36</v>
      </c>
      <c r="R21" s="54"/>
      <c r="S21" s="48"/>
      <c r="T21" s="78">
        <f t="shared" si="7"/>
        <v>8</v>
      </c>
      <c r="U21" s="71">
        <f t="shared" si="8"/>
        <v>11</v>
      </c>
      <c r="V21" s="80">
        <f t="shared" si="9"/>
        <v>1</v>
      </c>
    </row>
    <row r="22" spans="1:22">
      <c r="A22" s="93"/>
      <c r="B22" s="51" t="s">
        <v>113</v>
      </c>
      <c r="C22" s="51" t="s">
        <v>105</v>
      </c>
      <c r="D22" s="56" t="s">
        <v>6</v>
      </c>
      <c r="E22" s="54"/>
      <c r="F22" s="54"/>
      <c r="G22" s="102"/>
      <c r="H22" s="104"/>
      <c r="I22" s="54"/>
      <c r="J22" s="54"/>
      <c r="K22" s="54"/>
      <c r="L22" s="54" t="s">
        <v>36</v>
      </c>
      <c r="M22" s="54" t="s">
        <v>36</v>
      </c>
      <c r="N22" s="54" t="s">
        <v>36</v>
      </c>
      <c r="O22" s="54"/>
      <c r="P22" s="54" t="s">
        <v>36</v>
      </c>
      <c r="Q22" s="54"/>
      <c r="R22" s="54" t="s">
        <v>36</v>
      </c>
      <c r="S22" s="48"/>
      <c r="T22" s="78">
        <f t="shared" ref="T22" si="15">IF(COUNTA(E22:S22)=0,"",COUNTA(E22:S22))</f>
        <v>5</v>
      </c>
      <c r="U22" s="71">
        <f t="shared" si="8"/>
        <v>5</v>
      </c>
      <c r="V22" s="80" t="str">
        <f t="shared" si="9"/>
        <v/>
      </c>
    </row>
    <row r="23" spans="1:22">
      <c r="A23" s="93">
        <v>3</v>
      </c>
      <c r="B23" s="51" t="s">
        <v>65</v>
      </c>
      <c r="C23" s="51" t="s">
        <v>107</v>
      </c>
      <c r="D23" s="56" t="s">
        <v>5</v>
      </c>
      <c r="E23" s="54" t="s">
        <v>35</v>
      </c>
      <c r="F23" s="54"/>
      <c r="G23" s="102"/>
      <c r="H23" s="104"/>
      <c r="I23" s="54"/>
      <c r="J23" s="54"/>
      <c r="K23" s="54"/>
      <c r="L23" s="54"/>
      <c r="M23" s="54"/>
      <c r="N23" s="54"/>
      <c r="O23" s="54"/>
      <c r="P23" s="19"/>
      <c r="Q23" s="19"/>
      <c r="R23" s="54"/>
      <c r="S23" s="48"/>
      <c r="T23" s="78">
        <f t="shared" si="7"/>
        <v>1</v>
      </c>
      <c r="U23" s="71">
        <f t="shared" si="8"/>
        <v>1.5</v>
      </c>
      <c r="V23" s="80" t="str">
        <f t="shared" si="9"/>
        <v/>
      </c>
    </row>
    <row r="24" spans="1:22">
      <c r="A24" s="93">
        <v>96</v>
      </c>
      <c r="B24" s="17" t="s">
        <v>54</v>
      </c>
      <c r="C24" s="57" t="s">
        <v>89</v>
      </c>
      <c r="D24" s="18" t="s">
        <v>4</v>
      </c>
      <c r="E24" s="54"/>
      <c r="F24" s="54" t="s">
        <v>35</v>
      </c>
      <c r="G24" s="104"/>
      <c r="H24" s="104"/>
      <c r="I24" s="54"/>
      <c r="J24" s="54"/>
      <c r="K24" s="54" t="s">
        <v>35</v>
      </c>
      <c r="L24" s="54" t="s">
        <v>35</v>
      </c>
      <c r="M24" s="54" t="s">
        <v>35</v>
      </c>
      <c r="N24" s="54"/>
      <c r="O24" s="54" t="s">
        <v>39</v>
      </c>
      <c r="P24" s="54" t="s">
        <v>35</v>
      </c>
      <c r="Q24" s="19"/>
      <c r="R24" s="54" t="s">
        <v>35</v>
      </c>
      <c r="S24" s="48"/>
      <c r="T24" s="78">
        <f t="shared" si="7"/>
        <v>7</v>
      </c>
      <c r="U24" s="71">
        <f t="shared" si="8"/>
        <v>10.5</v>
      </c>
      <c r="V24" s="80">
        <f t="shared" si="9"/>
        <v>1</v>
      </c>
    </row>
    <row r="25" spans="1:22">
      <c r="A25" s="93">
        <v>1</v>
      </c>
      <c r="B25" s="17" t="s">
        <v>13</v>
      </c>
      <c r="C25" s="17" t="s">
        <v>8</v>
      </c>
      <c r="D25" s="18" t="s">
        <v>4</v>
      </c>
      <c r="E25" s="54" t="s">
        <v>35</v>
      </c>
      <c r="F25" s="54" t="s">
        <v>37</v>
      </c>
      <c r="G25" s="104"/>
      <c r="H25" s="104"/>
      <c r="I25" s="54" t="s">
        <v>35</v>
      </c>
      <c r="J25" s="54" t="s">
        <v>35</v>
      </c>
      <c r="K25" s="54" t="s">
        <v>35</v>
      </c>
      <c r="L25" s="54" t="s">
        <v>35</v>
      </c>
      <c r="M25" s="54" t="s">
        <v>35</v>
      </c>
      <c r="N25" s="54" t="s">
        <v>35</v>
      </c>
      <c r="O25" s="54"/>
      <c r="P25" s="54" t="s">
        <v>35</v>
      </c>
      <c r="Q25" s="54" t="s">
        <v>35</v>
      </c>
      <c r="R25" s="54" t="s">
        <v>35</v>
      </c>
      <c r="S25" s="48"/>
      <c r="T25" s="78">
        <f t="shared" si="7"/>
        <v>11</v>
      </c>
      <c r="U25" s="71">
        <f t="shared" si="8"/>
        <v>16.5</v>
      </c>
      <c r="V25" s="80">
        <f t="shared" si="9"/>
        <v>1</v>
      </c>
    </row>
    <row r="26" spans="1:22">
      <c r="A26" s="93"/>
      <c r="B26" s="51" t="s">
        <v>59</v>
      </c>
      <c r="C26" s="51" t="s">
        <v>60</v>
      </c>
      <c r="D26" s="56" t="s">
        <v>6</v>
      </c>
      <c r="E26" s="54"/>
      <c r="F26" s="54"/>
      <c r="G26" s="102"/>
      <c r="H26" s="104"/>
      <c r="I26" s="54" t="s">
        <v>36</v>
      </c>
      <c r="J26" s="54"/>
      <c r="K26" s="54"/>
      <c r="L26" s="54" t="s">
        <v>36</v>
      </c>
      <c r="M26" s="54" t="s">
        <v>36</v>
      </c>
      <c r="N26" s="54"/>
      <c r="O26" s="54"/>
      <c r="P26" s="54"/>
      <c r="Q26" s="54"/>
      <c r="R26" s="54"/>
      <c r="S26" s="48"/>
      <c r="T26" s="78">
        <f t="shared" si="7"/>
        <v>3</v>
      </c>
      <c r="U26" s="71">
        <f t="shared" si="8"/>
        <v>3</v>
      </c>
      <c r="V26" s="80" t="str">
        <f t="shared" si="9"/>
        <v/>
      </c>
    </row>
    <row r="27" spans="1:22">
      <c r="A27" s="93">
        <v>20</v>
      </c>
      <c r="B27" s="17" t="s">
        <v>14</v>
      </c>
      <c r="C27" s="51" t="s">
        <v>69</v>
      </c>
      <c r="D27" s="18" t="s">
        <v>5</v>
      </c>
      <c r="E27" s="54"/>
      <c r="F27" s="54"/>
      <c r="G27" s="102"/>
      <c r="H27" s="104"/>
      <c r="I27" s="54"/>
      <c r="J27" s="54" t="s">
        <v>35</v>
      </c>
      <c r="K27" s="54"/>
      <c r="L27" s="54"/>
      <c r="M27" s="54"/>
      <c r="N27" s="54"/>
      <c r="O27" s="54"/>
      <c r="P27" s="54"/>
      <c r="Q27" s="54"/>
      <c r="R27" s="54"/>
      <c r="S27" s="48"/>
      <c r="T27" s="78">
        <f t="shared" si="7"/>
        <v>1</v>
      </c>
      <c r="U27" s="71">
        <f t="shared" si="8"/>
        <v>1.5</v>
      </c>
      <c r="V27" s="80" t="str">
        <f t="shared" si="9"/>
        <v/>
      </c>
    </row>
    <row r="28" spans="1:22">
      <c r="A28" s="93">
        <v>17</v>
      </c>
      <c r="B28" s="51" t="s">
        <v>57</v>
      </c>
      <c r="C28" s="51" t="s">
        <v>70</v>
      </c>
      <c r="D28" s="56" t="s">
        <v>6</v>
      </c>
      <c r="E28" s="54" t="s">
        <v>35</v>
      </c>
      <c r="F28" s="54" t="s">
        <v>35</v>
      </c>
      <c r="G28" s="102"/>
      <c r="H28" s="104"/>
      <c r="I28" s="54" t="s">
        <v>35</v>
      </c>
      <c r="J28" s="54" t="s">
        <v>35</v>
      </c>
      <c r="K28" s="54" t="s">
        <v>35</v>
      </c>
      <c r="L28" s="54" t="s">
        <v>35</v>
      </c>
      <c r="M28" s="54"/>
      <c r="N28" s="54" t="s">
        <v>35</v>
      </c>
      <c r="O28" s="54"/>
      <c r="P28" s="54" t="s">
        <v>35</v>
      </c>
      <c r="Q28" s="54"/>
      <c r="R28" s="54" t="s">
        <v>35</v>
      </c>
      <c r="S28" s="48"/>
      <c r="T28" s="78">
        <f t="shared" si="7"/>
        <v>9</v>
      </c>
      <c r="U28" s="71">
        <f t="shared" si="8"/>
        <v>13.5</v>
      </c>
      <c r="V28" s="80">
        <f t="shared" si="9"/>
        <v>1</v>
      </c>
    </row>
    <row r="29" spans="1:22">
      <c r="A29" s="93">
        <v>19</v>
      </c>
      <c r="B29" s="17" t="s">
        <v>25</v>
      </c>
      <c r="C29" s="51" t="s">
        <v>90</v>
      </c>
      <c r="D29" s="18" t="s">
        <v>4</v>
      </c>
      <c r="E29" s="54"/>
      <c r="F29" s="54" t="s">
        <v>35</v>
      </c>
      <c r="G29" s="104"/>
      <c r="H29" s="104"/>
      <c r="I29" s="54"/>
      <c r="J29" s="54" t="s">
        <v>36</v>
      </c>
      <c r="K29" s="54" t="s">
        <v>37</v>
      </c>
      <c r="L29" s="54"/>
      <c r="M29" s="54" t="s">
        <v>35</v>
      </c>
      <c r="N29" s="54" t="s">
        <v>35</v>
      </c>
      <c r="O29" s="54" t="s">
        <v>39</v>
      </c>
      <c r="P29" s="54" t="s">
        <v>36</v>
      </c>
      <c r="Q29" s="54" t="s">
        <v>36</v>
      </c>
      <c r="R29" s="54"/>
      <c r="S29" s="48"/>
      <c r="T29" s="78">
        <f t="shared" si="7"/>
        <v>8</v>
      </c>
      <c r="U29" s="71">
        <f t="shared" si="8"/>
        <v>10.5</v>
      </c>
      <c r="V29" s="80">
        <f t="shared" si="9"/>
        <v>1</v>
      </c>
    </row>
    <row r="30" spans="1:22" hidden="1">
      <c r="A30" s="93"/>
      <c r="B30" s="51" t="s">
        <v>84</v>
      </c>
      <c r="C30" s="51" t="s">
        <v>82</v>
      </c>
      <c r="D30" s="56" t="s">
        <v>4</v>
      </c>
      <c r="E30" s="54"/>
      <c r="F30" s="54"/>
      <c r="G30" s="104"/>
      <c r="H30" s="10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48"/>
      <c r="T30" s="78" t="str">
        <f t="shared" si="7"/>
        <v/>
      </c>
      <c r="U30" s="71" t="str">
        <f t="shared" si="8"/>
        <v/>
      </c>
      <c r="V30" s="80" t="str">
        <f t="shared" si="9"/>
        <v/>
      </c>
    </row>
    <row r="31" spans="1:22" hidden="1">
      <c r="A31" s="93"/>
      <c r="B31" s="51" t="s">
        <v>79</v>
      </c>
      <c r="C31" s="51" t="s">
        <v>80</v>
      </c>
      <c r="D31" s="56" t="s">
        <v>6</v>
      </c>
      <c r="E31" s="54"/>
      <c r="F31" s="54"/>
      <c r="G31" s="104"/>
      <c r="H31" s="10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48"/>
      <c r="T31" s="78" t="str">
        <f t="shared" si="7"/>
        <v/>
      </c>
      <c r="U31" s="71" t="str">
        <f t="shared" si="8"/>
        <v/>
      </c>
      <c r="V31" s="80" t="str">
        <f t="shared" si="9"/>
        <v/>
      </c>
    </row>
    <row r="32" spans="1:22">
      <c r="A32" s="93">
        <v>15</v>
      </c>
      <c r="B32" s="51" t="s">
        <v>72</v>
      </c>
      <c r="C32" s="51" t="s">
        <v>69</v>
      </c>
      <c r="D32" s="56" t="s">
        <v>5</v>
      </c>
      <c r="E32" s="54"/>
      <c r="F32" s="54" t="s">
        <v>36</v>
      </c>
      <c r="G32" s="104"/>
      <c r="H32" s="10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48"/>
      <c r="T32" s="78">
        <f t="shared" si="7"/>
        <v>1</v>
      </c>
      <c r="U32" s="71">
        <f t="shared" si="8"/>
        <v>1</v>
      </c>
      <c r="V32" s="80" t="str">
        <f t="shared" si="9"/>
        <v/>
      </c>
    </row>
    <row r="33" spans="1:22">
      <c r="A33" s="93">
        <v>31</v>
      </c>
      <c r="B33" s="51" t="s">
        <v>76</v>
      </c>
      <c r="C33" s="51" t="s">
        <v>77</v>
      </c>
      <c r="D33" s="56" t="s">
        <v>6</v>
      </c>
      <c r="E33" s="54" t="s">
        <v>35</v>
      </c>
      <c r="F33" s="54"/>
      <c r="G33" s="104"/>
      <c r="H33" s="104"/>
      <c r="I33" s="54" t="s">
        <v>35</v>
      </c>
      <c r="J33" s="54"/>
      <c r="K33" s="54" t="s">
        <v>35</v>
      </c>
      <c r="L33" s="54" t="s">
        <v>35</v>
      </c>
      <c r="M33" s="54"/>
      <c r="N33" s="54" t="s">
        <v>35</v>
      </c>
      <c r="O33" s="54"/>
      <c r="P33" s="54"/>
      <c r="Q33" s="54" t="s">
        <v>36</v>
      </c>
      <c r="R33" s="54" t="s">
        <v>36</v>
      </c>
      <c r="S33" s="48"/>
      <c r="T33" s="78">
        <f t="shared" si="7"/>
        <v>7</v>
      </c>
      <c r="U33" s="71">
        <f t="shared" si="8"/>
        <v>9.5</v>
      </c>
      <c r="V33" s="80">
        <f t="shared" si="9"/>
        <v>1</v>
      </c>
    </row>
    <row r="34" spans="1:22">
      <c r="A34" s="93">
        <v>2</v>
      </c>
      <c r="B34" s="16" t="s">
        <v>50</v>
      </c>
      <c r="C34" s="51" t="s">
        <v>69</v>
      </c>
      <c r="D34" s="18" t="s">
        <v>5</v>
      </c>
      <c r="E34" s="54" t="s">
        <v>37</v>
      </c>
      <c r="F34" s="54" t="s">
        <v>35</v>
      </c>
      <c r="G34" s="104"/>
      <c r="H34" s="104"/>
      <c r="I34" s="54" t="s">
        <v>35</v>
      </c>
      <c r="J34" s="54"/>
      <c r="K34" s="54"/>
      <c r="L34" s="54" t="s">
        <v>35</v>
      </c>
      <c r="M34" s="54" t="s">
        <v>35</v>
      </c>
      <c r="N34" s="54"/>
      <c r="O34" s="54" t="s">
        <v>39</v>
      </c>
      <c r="P34" s="54" t="s">
        <v>35</v>
      </c>
      <c r="Q34" s="54"/>
      <c r="R34" s="54"/>
      <c r="S34" s="48"/>
      <c r="T34" s="78">
        <f t="shared" si="7"/>
        <v>7</v>
      </c>
      <c r="U34" s="71">
        <f t="shared" si="8"/>
        <v>10.5</v>
      </c>
      <c r="V34" s="80">
        <f t="shared" si="9"/>
        <v>1</v>
      </c>
    </row>
    <row r="35" spans="1:22" hidden="1">
      <c r="A35" s="93">
        <v>75</v>
      </c>
      <c r="B35" s="57" t="s">
        <v>73</v>
      </c>
      <c r="C35" s="51" t="s">
        <v>53</v>
      </c>
      <c r="D35" s="56" t="s">
        <v>6</v>
      </c>
      <c r="E35" s="54"/>
      <c r="F35" s="54"/>
      <c r="G35" s="102"/>
      <c r="H35" s="10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48"/>
      <c r="T35" s="78" t="str">
        <f t="shared" si="7"/>
        <v/>
      </c>
      <c r="U35" s="71" t="str">
        <f t="shared" si="8"/>
        <v/>
      </c>
      <c r="V35" s="80" t="str">
        <f t="shared" si="9"/>
        <v/>
      </c>
    </row>
    <row r="36" spans="1:22" hidden="1">
      <c r="A36" s="93"/>
      <c r="B36" s="57" t="s">
        <v>86</v>
      </c>
      <c r="C36" s="51" t="s">
        <v>87</v>
      </c>
      <c r="D36" s="56" t="s">
        <v>4</v>
      </c>
      <c r="E36" s="54"/>
      <c r="F36" s="54"/>
      <c r="G36" s="102"/>
      <c r="H36" s="10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48"/>
      <c r="T36" s="78" t="str">
        <f t="shared" si="7"/>
        <v/>
      </c>
      <c r="U36" s="71" t="str">
        <f t="shared" si="8"/>
        <v/>
      </c>
      <c r="V36" s="80" t="str">
        <f t="shared" si="9"/>
        <v/>
      </c>
    </row>
    <row r="37" spans="1:22" hidden="1">
      <c r="A37" s="93"/>
      <c r="B37" s="17" t="s">
        <v>15</v>
      </c>
      <c r="C37" s="57" t="s">
        <v>88</v>
      </c>
      <c r="D37" s="18" t="s">
        <v>4</v>
      </c>
      <c r="E37" s="54"/>
      <c r="F37" s="54"/>
      <c r="G37" s="104"/>
      <c r="H37" s="10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48"/>
      <c r="T37" s="78" t="str">
        <f t="shared" si="7"/>
        <v/>
      </c>
      <c r="U37" s="71" t="str">
        <f t="shared" si="8"/>
        <v/>
      </c>
      <c r="V37" s="80" t="str">
        <f t="shared" si="9"/>
        <v/>
      </c>
    </row>
    <row r="38" spans="1:22">
      <c r="A38" s="93">
        <v>6</v>
      </c>
      <c r="B38" s="94" t="s">
        <v>48</v>
      </c>
      <c r="C38" s="16" t="s">
        <v>45</v>
      </c>
      <c r="D38" s="18" t="s">
        <v>4</v>
      </c>
      <c r="E38" s="54" t="s">
        <v>35</v>
      </c>
      <c r="F38" s="54"/>
      <c r="G38" s="102"/>
      <c r="H38" s="104"/>
      <c r="I38" s="54" t="s">
        <v>35</v>
      </c>
      <c r="J38" s="54"/>
      <c r="K38" s="54" t="s">
        <v>35</v>
      </c>
      <c r="L38" s="54" t="s">
        <v>35</v>
      </c>
      <c r="M38" s="54" t="s">
        <v>35</v>
      </c>
      <c r="N38" s="54" t="s">
        <v>35</v>
      </c>
      <c r="O38" s="54"/>
      <c r="P38" s="54"/>
      <c r="Q38" s="54" t="s">
        <v>35</v>
      </c>
      <c r="R38" s="54"/>
      <c r="S38" s="48"/>
      <c r="T38" s="78">
        <f t="shared" si="7"/>
        <v>7</v>
      </c>
      <c r="U38" s="71">
        <f t="shared" si="8"/>
        <v>10.5</v>
      </c>
      <c r="V38" s="80">
        <f t="shared" si="9"/>
        <v>1</v>
      </c>
    </row>
    <row r="39" spans="1:22" hidden="1">
      <c r="A39" s="93">
        <v>22</v>
      </c>
      <c r="B39" s="94" t="s">
        <v>75</v>
      </c>
      <c r="C39" s="51" t="s">
        <v>69</v>
      </c>
      <c r="D39" s="56" t="s">
        <v>5</v>
      </c>
      <c r="E39" s="54"/>
      <c r="F39" s="54"/>
      <c r="G39" s="104"/>
      <c r="H39" s="10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48"/>
      <c r="T39" s="78" t="str">
        <f t="shared" si="7"/>
        <v/>
      </c>
      <c r="U39" s="71" t="str">
        <f t="shared" si="8"/>
        <v/>
      </c>
      <c r="V39" s="80" t="str">
        <f t="shared" si="9"/>
        <v/>
      </c>
    </row>
    <row r="40" spans="1:22">
      <c r="A40" s="93">
        <v>14</v>
      </c>
      <c r="B40" s="94" t="s">
        <v>71</v>
      </c>
      <c r="C40" s="57" t="s">
        <v>38</v>
      </c>
      <c r="D40" s="56" t="s">
        <v>4</v>
      </c>
      <c r="E40" s="54" t="s">
        <v>35</v>
      </c>
      <c r="F40" s="54"/>
      <c r="G40" s="102"/>
      <c r="H40" s="104"/>
      <c r="I40" s="54"/>
      <c r="J40" s="54" t="s">
        <v>35</v>
      </c>
      <c r="K40" s="54" t="s">
        <v>35</v>
      </c>
      <c r="L40" s="54" t="s">
        <v>35</v>
      </c>
      <c r="M40" s="54" t="s">
        <v>35</v>
      </c>
      <c r="N40" s="54" t="s">
        <v>35</v>
      </c>
      <c r="O40" s="54"/>
      <c r="P40" s="54"/>
      <c r="Q40" s="54" t="s">
        <v>35</v>
      </c>
      <c r="R40" s="54" t="s">
        <v>37</v>
      </c>
      <c r="S40" s="48"/>
      <c r="T40" s="78">
        <f t="shared" si="7"/>
        <v>8</v>
      </c>
      <c r="U40" s="71">
        <f t="shared" si="8"/>
        <v>12</v>
      </c>
      <c r="V40" s="80">
        <f t="shared" si="9"/>
        <v>1</v>
      </c>
    </row>
    <row r="41" spans="1:22" hidden="1">
      <c r="A41" s="93"/>
      <c r="B41" s="94" t="s">
        <v>85</v>
      </c>
      <c r="C41" s="57" t="s">
        <v>53</v>
      </c>
      <c r="D41" s="56" t="s">
        <v>6</v>
      </c>
      <c r="E41" s="54"/>
      <c r="F41" s="54"/>
      <c r="G41" s="102"/>
      <c r="H41" s="10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48"/>
      <c r="T41" s="78" t="str">
        <f t="shared" si="7"/>
        <v/>
      </c>
      <c r="U41" s="71" t="str">
        <f t="shared" si="8"/>
        <v/>
      </c>
      <c r="V41" s="80" t="str">
        <f t="shared" si="9"/>
        <v/>
      </c>
    </row>
    <row r="42" spans="1:22">
      <c r="A42" s="93">
        <v>5</v>
      </c>
      <c r="B42" s="51" t="s">
        <v>56</v>
      </c>
      <c r="C42" s="51" t="s">
        <v>90</v>
      </c>
      <c r="D42" s="56" t="s">
        <v>4</v>
      </c>
      <c r="E42" s="54" t="s">
        <v>35</v>
      </c>
      <c r="F42" s="54"/>
      <c r="G42" s="104"/>
      <c r="H42" s="104"/>
      <c r="I42" s="54" t="s">
        <v>37</v>
      </c>
      <c r="J42" s="54"/>
      <c r="K42" s="54"/>
      <c r="L42" s="54" t="s">
        <v>36</v>
      </c>
      <c r="M42" s="54" t="s">
        <v>35</v>
      </c>
      <c r="N42" s="54" t="s">
        <v>37</v>
      </c>
      <c r="O42" s="54" t="s">
        <v>39</v>
      </c>
      <c r="P42" s="54" t="s">
        <v>36</v>
      </c>
      <c r="Q42" s="54"/>
      <c r="R42" s="54" t="s">
        <v>36</v>
      </c>
      <c r="S42" s="48"/>
      <c r="T42" s="78">
        <f t="shared" si="7"/>
        <v>8</v>
      </c>
      <c r="U42" s="71">
        <f t="shared" si="8"/>
        <v>10.5</v>
      </c>
      <c r="V42" s="80">
        <f t="shared" si="9"/>
        <v>1</v>
      </c>
    </row>
    <row r="43" spans="1:22">
      <c r="A43" s="93">
        <v>4</v>
      </c>
      <c r="B43" s="16" t="s">
        <v>49</v>
      </c>
      <c r="C43" s="17" t="s">
        <v>7</v>
      </c>
      <c r="D43" s="18" t="s">
        <v>4</v>
      </c>
      <c r="E43" s="54"/>
      <c r="F43" s="54" t="s">
        <v>35</v>
      </c>
      <c r="G43" s="102"/>
      <c r="H43" s="104"/>
      <c r="I43" s="54"/>
      <c r="J43" s="54" t="s">
        <v>35</v>
      </c>
      <c r="K43" s="54"/>
      <c r="L43" s="54" t="s">
        <v>35</v>
      </c>
      <c r="M43" s="54" t="s">
        <v>35</v>
      </c>
      <c r="N43" s="54" t="s">
        <v>35</v>
      </c>
      <c r="O43" s="54"/>
      <c r="P43" s="54"/>
      <c r="Q43" s="54" t="s">
        <v>37</v>
      </c>
      <c r="R43" s="54"/>
      <c r="S43" s="48"/>
      <c r="T43" s="78">
        <f t="shared" si="7"/>
        <v>6</v>
      </c>
      <c r="U43" s="71">
        <f t="shared" si="8"/>
        <v>9</v>
      </c>
      <c r="V43" s="80">
        <f t="shared" si="9"/>
        <v>1</v>
      </c>
    </row>
    <row r="44" spans="1:22">
      <c r="A44" s="99">
        <v>100</v>
      </c>
      <c r="B44" s="57" t="s">
        <v>102</v>
      </c>
      <c r="C44" s="51" t="s">
        <v>103</v>
      </c>
      <c r="D44" s="56" t="s">
        <v>4</v>
      </c>
      <c r="E44" s="54"/>
      <c r="F44" s="54"/>
      <c r="G44" s="102"/>
      <c r="H44" s="104"/>
      <c r="I44" s="54"/>
      <c r="J44" s="54"/>
      <c r="K44" s="54" t="s">
        <v>35</v>
      </c>
      <c r="L44" s="54" t="s">
        <v>35</v>
      </c>
      <c r="M44" s="54"/>
      <c r="N44" s="54"/>
      <c r="O44" s="54"/>
      <c r="P44" s="54" t="s">
        <v>36</v>
      </c>
      <c r="Q44" s="54" t="s">
        <v>35</v>
      </c>
      <c r="R44" s="54"/>
      <c r="S44" s="48"/>
      <c r="T44" s="78">
        <f t="shared" ref="T44:T45" si="16">IF(COUNTA(E44:S44)=0,"",COUNTA(E44:S44))</f>
        <v>4</v>
      </c>
      <c r="U44" s="71">
        <f t="shared" si="8"/>
        <v>5.5</v>
      </c>
      <c r="V44" s="80" t="str">
        <f t="shared" si="9"/>
        <v/>
      </c>
    </row>
    <row r="45" spans="1:22">
      <c r="A45" s="99"/>
      <c r="B45" s="17" t="s">
        <v>10</v>
      </c>
      <c r="C45" s="33" t="s">
        <v>46</v>
      </c>
      <c r="D45" s="18" t="s">
        <v>5</v>
      </c>
      <c r="E45" s="18"/>
      <c r="F45" s="54"/>
      <c r="G45" s="104"/>
      <c r="H45" s="104"/>
      <c r="I45" s="54" t="s">
        <v>36</v>
      </c>
      <c r="J45" s="54" t="s">
        <v>36</v>
      </c>
      <c r="K45" s="54" t="s">
        <v>36</v>
      </c>
      <c r="L45" s="54" t="s">
        <v>36</v>
      </c>
      <c r="M45" s="54" t="s">
        <v>36</v>
      </c>
      <c r="N45" s="54" t="s">
        <v>36</v>
      </c>
      <c r="O45" s="54" t="s">
        <v>39</v>
      </c>
      <c r="P45" s="54" t="s">
        <v>37</v>
      </c>
      <c r="Q45" s="54"/>
      <c r="R45" s="54" t="s">
        <v>36</v>
      </c>
      <c r="S45" s="48"/>
      <c r="T45" s="78">
        <f t="shared" si="16"/>
        <v>9</v>
      </c>
      <c r="U45" s="71">
        <f t="shared" si="8"/>
        <v>10</v>
      </c>
      <c r="V45" s="80">
        <f t="shared" si="9"/>
        <v>1</v>
      </c>
    </row>
    <row r="46" spans="1:22">
      <c r="A46" s="93"/>
      <c r="B46" s="51" t="s">
        <v>112</v>
      </c>
      <c r="C46" s="33"/>
      <c r="D46" s="56" t="s">
        <v>4</v>
      </c>
      <c r="E46" s="18"/>
      <c r="F46" s="54"/>
      <c r="G46" s="104"/>
      <c r="H46" s="104"/>
      <c r="I46" s="54"/>
      <c r="J46" s="54"/>
      <c r="K46" s="54"/>
      <c r="L46" s="54"/>
      <c r="M46" s="54"/>
      <c r="N46" s="54" t="s">
        <v>36</v>
      </c>
      <c r="O46" s="54"/>
      <c r="P46" s="54" t="s">
        <v>36</v>
      </c>
      <c r="Q46" s="54"/>
      <c r="R46" s="54" t="s">
        <v>36</v>
      </c>
      <c r="S46" s="48"/>
      <c r="T46" s="78">
        <f t="shared" si="7"/>
        <v>3</v>
      </c>
      <c r="U46" s="71">
        <f t="shared" si="8"/>
        <v>3</v>
      </c>
      <c r="V46" s="80" t="str">
        <f t="shared" si="9"/>
        <v/>
      </c>
    </row>
    <row r="47" spans="1:22" ht="10.15" customHeight="1">
      <c r="A47" s="9"/>
      <c r="B47" s="6"/>
      <c r="C47" s="34" t="s">
        <v>40</v>
      </c>
      <c r="D47" s="36" t="s">
        <v>35</v>
      </c>
      <c r="E47" s="37">
        <f t="shared" ref="E47:S50" si="17">IF(COUNTA(E$6:E$46)&gt;0,COUNTIF(E$6:E$46,$D47),"")</f>
        <v>10</v>
      </c>
      <c r="F47" s="37">
        <f t="shared" si="17"/>
        <v>8</v>
      </c>
      <c r="G47" s="105" t="str">
        <f t="shared" si="17"/>
        <v/>
      </c>
      <c r="H47" s="105" t="str">
        <f t="shared" si="17"/>
        <v/>
      </c>
      <c r="I47" s="37">
        <f t="shared" si="17"/>
        <v>7</v>
      </c>
      <c r="J47" s="37">
        <f t="shared" si="17"/>
        <v>7</v>
      </c>
      <c r="K47" s="37">
        <f t="shared" si="17"/>
        <v>11</v>
      </c>
      <c r="L47" s="37">
        <f t="shared" si="17"/>
        <v>13</v>
      </c>
      <c r="M47" s="37">
        <f t="shared" si="17"/>
        <v>13</v>
      </c>
      <c r="N47" s="37">
        <f t="shared" si="17"/>
        <v>9</v>
      </c>
      <c r="O47" s="37">
        <f t="shared" si="17"/>
        <v>0</v>
      </c>
      <c r="P47" s="37">
        <f t="shared" si="17"/>
        <v>8</v>
      </c>
      <c r="Q47" s="37">
        <f t="shared" si="17"/>
        <v>6</v>
      </c>
      <c r="R47" s="37">
        <f t="shared" si="17"/>
        <v>6</v>
      </c>
      <c r="S47" s="49" t="str">
        <f t="shared" si="17"/>
        <v/>
      </c>
      <c r="T47" s="41">
        <f>IF(COUNTA(D47:S47)=0,"",SUM(D47:S47))</f>
        <v>98</v>
      </c>
      <c r="U47" s="72">
        <v>1.5</v>
      </c>
      <c r="V47" s="81"/>
    </row>
    <row r="48" spans="1:22" ht="10.15" customHeight="1">
      <c r="A48" s="9"/>
      <c r="B48" s="6"/>
      <c r="C48" s="34" t="s">
        <v>41</v>
      </c>
      <c r="D48" s="35" t="s">
        <v>36</v>
      </c>
      <c r="E48" s="38">
        <f t="shared" si="17"/>
        <v>0</v>
      </c>
      <c r="F48" s="38">
        <f t="shared" si="17"/>
        <v>2</v>
      </c>
      <c r="G48" s="106" t="str">
        <f t="shared" si="17"/>
        <v/>
      </c>
      <c r="H48" s="106" t="str">
        <f t="shared" si="17"/>
        <v/>
      </c>
      <c r="I48" s="35">
        <f t="shared" si="17"/>
        <v>6</v>
      </c>
      <c r="J48" s="38">
        <f t="shared" si="17"/>
        <v>3</v>
      </c>
      <c r="K48" s="38">
        <f t="shared" si="17"/>
        <v>3</v>
      </c>
      <c r="L48" s="38">
        <f t="shared" si="17"/>
        <v>7</v>
      </c>
      <c r="M48" s="38">
        <f t="shared" si="17"/>
        <v>4</v>
      </c>
      <c r="N48" s="38">
        <f t="shared" si="17"/>
        <v>5</v>
      </c>
      <c r="O48" s="38">
        <f t="shared" si="17"/>
        <v>0</v>
      </c>
      <c r="P48" s="38">
        <f t="shared" si="17"/>
        <v>7</v>
      </c>
      <c r="Q48" s="38">
        <f t="shared" si="17"/>
        <v>4</v>
      </c>
      <c r="R48" s="38">
        <f t="shared" si="17"/>
        <v>6</v>
      </c>
      <c r="S48" s="50" t="str">
        <f t="shared" si="17"/>
        <v/>
      </c>
      <c r="T48" s="42">
        <f>IF(COUNTA(D48:S48)=0,"",SUM(D48:S48))</f>
        <v>47</v>
      </c>
      <c r="U48" s="73">
        <v>1</v>
      </c>
      <c r="V48" s="82"/>
    </row>
    <row r="49" spans="1:23" ht="10.15" customHeight="1">
      <c r="A49" s="9"/>
      <c r="B49" s="6"/>
      <c r="C49" s="34" t="s">
        <v>42</v>
      </c>
      <c r="D49" s="35" t="s">
        <v>39</v>
      </c>
      <c r="E49" s="38">
        <f t="shared" si="17"/>
        <v>0</v>
      </c>
      <c r="F49" s="38">
        <f t="shared" si="17"/>
        <v>0</v>
      </c>
      <c r="G49" s="106" t="str">
        <f t="shared" si="17"/>
        <v/>
      </c>
      <c r="H49" s="106" t="str">
        <f t="shared" si="17"/>
        <v/>
      </c>
      <c r="I49" s="35">
        <f t="shared" si="17"/>
        <v>0</v>
      </c>
      <c r="J49" s="38">
        <f t="shared" si="17"/>
        <v>0</v>
      </c>
      <c r="K49" s="38">
        <f t="shared" si="17"/>
        <v>0</v>
      </c>
      <c r="L49" s="38">
        <f t="shared" si="17"/>
        <v>0</v>
      </c>
      <c r="M49" s="38">
        <f t="shared" si="17"/>
        <v>0</v>
      </c>
      <c r="N49" s="38">
        <f t="shared" si="17"/>
        <v>0</v>
      </c>
      <c r="O49" s="38">
        <f t="shared" si="17"/>
        <v>10</v>
      </c>
      <c r="P49" s="38">
        <f t="shared" si="17"/>
        <v>0</v>
      </c>
      <c r="Q49" s="38">
        <f t="shared" si="17"/>
        <v>0</v>
      </c>
      <c r="R49" s="38">
        <f t="shared" si="17"/>
        <v>0</v>
      </c>
      <c r="S49" s="50" t="str">
        <f t="shared" si="17"/>
        <v/>
      </c>
      <c r="T49" s="42">
        <f>IF(COUNTA(D49:S49)=0,"",SUM(D49:S49))</f>
        <v>10</v>
      </c>
      <c r="U49" s="73">
        <v>1.5</v>
      </c>
      <c r="V49" s="82"/>
    </row>
    <row r="50" spans="1:23" ht="10.15" customHeight="1">
      <c r="A50" s="9"/>
      <c r="B50" s="6"/>
      <c r="C50" s="39" t="s">
        <v>43</v>
      </c>
      <c r="D50" s="40" t="s">
        <v>37</v>
      </c>
      <c r="E50" s="43">
        <f t="shared" si="17"/>
        <v>1</v>
      </c>
      <c r="F50" s="43">
        <f t="shared" si="17"/>
        <v>1</v>
      </c>
      <c r="G50" s="107" t="str">
        <f t="shared" si="17"/>
        <v/>
      </c>
      <c r="H50" s="107" t="str">
        <f t="shared" si="17"/>
        <v/>
      </c>
      <c r="I50" s="43">
        <f t="shared" si="17"/>
        <v>1</v>
      </c>
      <c r="J50" s="43">
        <f t="shared" si="17"/>
        <v>1</v>
      </c>
      <c r="K50" s="43">
        <f t="shared" si="17"/>
        <v>1</v>
      </c>
      <c r="L50" s="43">
        <f t="shared" si="17"/>
        <v>1</v>
      </c>
      <c r="M50" s="43">
        <f t="shared" si="17"/>
        <v>1</v>
      </c>
      <c r="N50" s="43">
        <f t="shared" si="17"/>
        <v>2</v>
      </c>
      <c r="O50" s="43">
        <f t="shared" si="17"/>
        <v>1</v>
      </c>
      <c r="P50" s="43">
        <f t="shared" si="17"/>
        <v>1</v>
      </c>
      <c r="Q50" s="43">
        <f t="shared" si="17"/>
        <v>1</v>
      </c>
      <c r="R50" s="43">
        <f t="shared" si="17"/>
        <v>1</v>
      </c>
      <c r="S50" s="66" t="str">
        <f t="shared" si="17"/>
        <v/>
      </c>
      <c r="T50" s="43">
        <f>IF(COUNTA(D50:S50)=0,"",SUM(D50:S50))</f>
        <v>13</v>
      </c>
      <c r="U50" s="74">
        <v>1.5</v>
      </c>
      <c r="V50" s="83"/>
      <c r="W50" s="69">
        <f>SUM(T47:T50)</f>
        <v>168</v>
      </c>
    </row>
    <row r="51" spans="1:23">
      <c r="A51" s="9"/>
      <c r="B51" s="91" t="str">
        <f>CONCATENATE("Ant navn=",COUNTA(B$6:B$46))</f>
        <v>Ant navn=41</v>
      </c>
      <c r="C51" s="29" t="s">
        <v>9</v>
      </c>
      <c r="D51" s="20"/>
      <c r="E51" s="20">
        <f t="shared" ref="E51:S51" si="18">IF(COUNTA(E6:E46)&gt;0,COUNTA(E6:E46),"")</f>
        <v>11</v>
      </c>
      <c r="F51" s="20">
        <f t="shared" si="18"/>
        <v>11</v>
      </c>
      <c r="G51" s="108" t="str">
        <f t="shared" si="18"/>
        <v/>
      </c>
      <c r="H51" s="108" t="str">
        <f t="shared" si="18"/>
        <v/>
      </c>
      <c r="I51" s="20">
        <f t="shared" si="18"/>
        <v>14</v>
      </c>
      <c r="J51" s="20">
        <f t="shared" si="18"/>
        <v>11</v>
      </c>
      <c r="K51" s="20">
        <f t="shared" si="18"/>
        <v>15</v>
      </c>
      <c r="L51" s="20">
        <f t="shared" si="18"/>
        <v>21</v>
      </c>
      <c r="M51" s="20">
        <f t="shared" si="18"/>
        <v>18</v>
      </c>
      <c r="N51" s="20">
        <f t="shared" si="18"/>
        <v>16</v>
      </c>
      <c r="O51" s="20">
        <f t="shared" si="18"/>
        <v>11</v>
      </c>
      <c r="P51" s="20">
        <f t="shared" si="18"/>
        <v>16</v>
      </c>
      <c r="Q51" s="20">
        <f t="shared" si="18"/>
        <v>11</v>
      </c>
      <c r="R51" s="20">
        <f t="shared" si="18"/>
        <v>13</v>
      </c>
      <c r="S51" s="58" t="str">
        <f t="shared" si="18"/>
        <v/>
      </c>
      <c r="T51" s="28">
        <f>SUM(T6:T46)</f>
        <v>168</v>
      </c>
      <c r="U51" s="75">
        <f>SUM(U6:U46)</f>
        <v>228.5</v>
      </c>
      <c r="V51" s="84">
        <f>SUM(V6:V46)</f>
        <v>17</v>
      </c>
    </row>
    <row r="52" spans="1:23">
      <c r="A52" s="9"/>
      <c r="B52" s="91"/>
      <c r="C52" s="30" t="s">
        <v>18</v>
      </c>
      <c r="D52" s="20"/>
      <c r="E52" s="45">
        <f>IF(E51&lt;&gt;"",SUM($E51:E51),"")</f>
        <v>11</v>
      </c>
      <c r="F52" s="45">
        <f>IF(F51&lt;&gt;"",SUM($E51:F51),"")</f>
        <v>22</v>
      </c>
      <c r="G52" s="109" t="str">
        <f>IF(G51&lt;&gt;"",SUM($E51:G51),"")</f>
        <v/>
      </c>
      <c r="H52" s="109" t="str">
        <f>IF(H51&lt;&gt;"",SUM($E51:H51),"")</f>
        <v/>
      </c>
      <c r="I52" s="45">
        <f>IF(I51&lt;&gt;"",SUM($E51:I51),"")</f>
        <v>36</v>
      </c>
      <c r="J52" s="45">
        <f>IF(J51&lt;&gt;"",SUM($E51:J51),"")</f>
        <v>47</v>
      </c>
      <c r="K52" s="45">
        <f>IF(K51&lt;&gt;"",SUM($E51:K51),"")</f>
        <v>62</v>
      </c>
      <c r="L52" s="45">
        <f>IF(L51&lt;&gt;"",SUM($E51:L51),"")</f>
        <v>83</v>
      </c>
      <c r="M52" s="45">
        <f>IF(M51&lt;&gt;"",SUM($E51:M51),"")</f>
        <v>101</v>
      </c>
      <c r="N52" s="45">
        <f>IF(N51&lt;&gt;"",SUM($E51:N51),"")</f>
        <v>117</v>
      </c>
      <c r="O52" s="45">
        <f>IF(O51&lt;&gt;"",SUM($E51:O51),"")</f>
        <v>128</v>
      </c>
      <c r="P52" s="45">
        <f>IF(P51&lt;&gt;"",SUM($E51:P51),"")</f>
        <v>144</v>
      </c>
      <c r="Q52" s="45">
        <f>IF(Q51&lt;&gt;"",SUM($E51:Q51),"")</f>
        <v>155</v>
      </c>
      <c r="R52" s="45">
        <f>IF(R51&lt;&gt;"",SUM($E51:R51),"")</f>
        <v>168</v>
      </c>
      <c r="S52" s="59" t="str">
        <f>IF(S51&lt;&gt;"",SUM($F51:S51),"")</f>
        <v/>
      </c>
      <c r="T52" s="46">
        <f>SUM(D51:S51)</f>
        <v>168</v>
      </c>
      <c r="U52" s="75">
        <f>U51</f>
        <v>228.5</v>
      </c>
      <c r="V52" s="77"/>
    </row>
    <row r="53" spans="1:23">
      <c r="A53" s="9"/>
      <c r="B53" s="91"/>
      <c r="C53" s="29" t="s">
        <v>20</v>
      </c>
      <c r="D53" s="20"/>
      <c r="E53" s="20">
        <f>IF(E51&lt;&gt;"",COUNTIF($E51:E51,"&gt;0"),"")</f>
        <v>1</v>
      </c>
      <c r="F53" s="20">
        <f>IF(F51&lt;&gt;"",COUNTIF($E51:F51,"&gt;0"),"")</f>
        <v>2</v>
      </c>
      <c r="G53" s="108" t="str">
        <f>IF(G51&lt;&gt;"",COUNTIF($E51:G51,"&gt;0"),"")</f>
        <v/>
      </c>
      <c r="H53" s="108" t="str">
        <f>IF(H51&lt;&gt;"",COUNTIF($E51:H51,"&gt;0"),"")</f>
        <v/>
      </c>
      <c r="I53" s="20">
        <f>IF(I51&lt;&gt;"",COUNTIF($E51:I51,"&gt;0"),"")</f>
        <v>3</v>
      </c>
      <c r="J53" s="20">
        <f>IF(J51&lt;&gt;"",COUNTIF($E51:J51,"&gt;0"),"")</f>
        <v>4</v>
      </c>
      <c r="K53" s="20">
        <f>IF(K51&lt;&gt;"",COUNTIF($E51:K51,"&gt;0"),"")</f>
        <v>5</v>
      </c>
      <c r="L53" s="20">
        <f>IF(L51&lt;&gt;"",COUNTIF($E51:L51,"&gt;0"),"")</f>
        <v>6</v>
      </c>
      <c r="M53" s="20">
        <f>IF(M51&lt;&gt;"",COUNTIF($E51:M51,"&gt;0"),"")</f>
        <v>7</v>
      </c>
      <c r="N53" s="20">
        <f>IF(N51&lt;&gt;"",COUNTIF($E51:N51,"&gt;0"),"")</f>
        <v>8</v>
      </c>
      <c r="O53" s="20">
        <f>IF(O51&lt;&gt;"",COUNTIF($E51:O51,"&gt;0"),"")</f>
        <v>9</v>
      </c>
      <c r="P53" s="20">
        <f>IF(P51&lt;&gt;"",COUNTIF($E51:P51,"&gt;0"),"")</f>
        <v>10</v>
      </c>
      <c r="Q53" s="20">
        <f>IF(Q51&lt;&gt;"",COUNTIF($E51:Q51,"&gt;0"),"")</f>
        <v>11</v>
      </c>
      <c r="R53" s="20">
        <f>IF(R51&lt;&gt;"",COUNTIF($E51:R51,"&gt;0"),"")</f>
        <v>12</v>
      </c>
      <c r="S53" s="58" t="str">
        <f>IF(S51&lt;&gt;"",COUNTIF($F51:S51,"&gt;0"),"")</f>
        <v/>
      </c>
      <c r="T53" s="28">
        <f>COUNTIF(D51:S51,"&gt;0")</f>
        <v>12</v>
      </c>
      <c r="U53" s="28">
        <f>COUNTIF(E51:S51,"&gt;0")</f>
        <v>12</v>
      </c>
      <c r="V53" s="77"/>
    </row>
    <row r="54" spans="1:23">
      <c r="A54" s="9"/>
      <c r="B54" s="91"/>
      <c r="C54" s="31" t="s">
        <v>19</v>
      </c>
      <c r="D54" s="21"/>
      <c r="E54" s="95">
        <f t="shared" ref="E54:M54" si="19">IF(E51&lt;&gt;"",E52/E53,"")</f>
        <v>11</v>
      </c>
      <c r="F54" s="95">
        <f t="shared" si="19"/>
        <v>11</v>
      </c>
      <c r="G54" s="110" t="str">
        <f t="shared" si="19"/>
        <v/>
      </c>
      <c r="H54" s="110" t="str">
        <f t="shared" si="19"/>
        <v/>
      </c>
      <c r="I54" s="95">
        <f t="shared" si="19"/>
        <v>12</v>
      </c>
      <c r="J54" s="95">
        <f t="shared" si="19"/>
        <v>11.75</v>
      </c>
      <c r="K54" s="95">
        <f t="shared" si="19"/>
        <v>12.4</v>
      </c>
      <c r="L54" s="95">
        <f t="shared" si="19"/>
        <v>13.833333333333334</v>
      </c>
      <c r="M54" s="95">
        <f t="shared" si="19"/>
        <v>14.428571428571429</v>
      </c>
      <c r="N54" s="95">
        <f t="shared" ref="N54:P54" si="20">IF(N51&lt;&gt;"",N52/N53,"")</f>
        <v>14.625</v>
      </c>
      <c r="O54" s="95">
        <f t="shared" si="20"/>
        <v>14.222222222222221</v>
      </c>
      <c r="P54" s="95">
        <f t="shared" si="20"/>
        <v>14.4</v>
      </c>
      <c r="Q54" s="95">
        <f t="shared" ref="Q54:R54" si="21">IF(Q51&lt;&gt;"",Q52/Q53,"")</f>
        <v>14.090909090909092</v>
      </c>
      <c r="R54" s="95">
        <f t="shared" si="21"/>
        <v>14</v>
      </c>
      <c r="S54" s="96" t="str">
        <f>IF(S51&lt;&gt;"",S52/S53,"")</f>
        <v/>
      </c>
      <c r="T54" s="95">
        <f>T52/T53</f>
        <v>14</v>
      </c>
      <c r="U54" s="95">
        <f>U52/U53</f>
        <v>19.041666666666668</v>
      </c>
      <c r="V54" s="97"/>
    </row>
    <row r="55" spans="1:23">
      <c r="A55" s="9"/>
      <c r="B55" s="15" t="s">
        <v>34</v>
      </c>
      <c r="D55" s="27" t="s">
        <v>32</v>
      </c>
      <c r="E55" s="4" t="s">
        <v>4</v>
      </c>
      <c r="H55" s="27" t="s">
        <v>33</v>
      </c>
      <c r="I55" s="1" t="s">
        <v>5</v>
      </c>
      <c r="K55" s="1" t="s">
        <v>23</v>
      </c>
      <c r="L55" s="1" t="s">
        <v>6</v>
      </c>
      <c r="N55" s="26" t="s">
        <v>27</v>
      </c>
      <c r="O55" s="9"/>
      <c r="P55" s="4"/>
      <c r="Q55" s="4"/>
      <c r="R55" s="6"/>
      <c r="S55" s="6"/>
      <c r="T55" s="6"/>
      <c r="U55" s="76"/>
      <c r="V55" s="9"/>
    </row>
    <row r="56" spans="1:23">
      <c r="A56" s="9"/>
      <c r="C56" s="14" t="s">
        <v>22</v>
      </c>
      <c r="D56" s="7">
        <f>SUMIF($D$6:$D$46,E$55,$T$6:$T$46)</f>
        <v>114</v>
      </c>
      <c r="E56" s="7"/>
      <c r="H56" s="7">
        <f>SUMIF($D$6:$D$46,I$55,$T$6:$T$46)</f>
        <v>27</v>
      </c>
      <c r="I56" s="4"/>
      <c r="K56" s="7">
        <f>SUMIF($D$6:$D$46,L$55,$T$6:$T$46)</f>
        <v>27</v>
      </c>
      <c r="L56" s="4"/>
      <c r="N56" s="7">
        <f>SUM(D56:K56)</f>
        <v>168</v>
      </c>
      <c r="O56" s="12"/>
      <c r="P56" s="9"/>
      <c r="Q56" s="9"/>
      <c r="R56" s="32"/>
      <c r="T56" s="67" t="s">
        <v>17</v>
      </c>
      <c r="U56" s="11">
        <v>9</v>
      </c>
      <c r="V56" s="53" t="s">
        <v>63</v>
      </c>
    </row>
    <row r="57" spans="1:23">
      <c r="A57" s="9"/>
      <c r="C57" s="85" t="s">
        <v>64</v>
      </c>
      <c r="D57" s="86">
        <f>SUMIF($D$6:$D$46,E$55,$U$6:$U$46)</f>
        <v>157.5</v>
      </c>
      <c r="E57" s="87"/>
      <c r="F57" s="88"/>
      <c r="G57" s="88"/>
      <c r="H57" s="86">
        <f>SUMIF($D$6:$D$46,I$55,$U$6:$U$46)</f>
        <v>36.5</v>
      </c>
      <c r="I57" s="88"/>
      <c r="J57" s="88"/>
      <c r="K57" s="86">
        <f>SUMIF($D$6:$D$46,L$55,$U$6:$U$46)</f>
        <v>34.5</v>
      </c>
      <c r="L57" s="88"/>
      <c r="M57" s="88"/>
      <c r="N57" s="86">
        <f>SUM(D57:K57)</f>
        <v>228.5</v>
      </c>
      <c r="O57" s="12"/>
      <c r="P57" s="9"/>
      <c r="Q57" s="9"/>
      <c r="R57" s="32"/>
      <c r="T57" s="67"/>
      <c r="U57" s="11"/>
      <c r="V57" s="53"/>
    </row>
    <row r="58" spans="1:23">
      <c r="A58" s="9"/>
      <c r="C58" s="14" t="s">
        <v>21</v>
      </c>
      <c r="D58" s="7">
        <f>SUMIF($D$6:$D$46,E$55,$V$6:$V$46)</f>
        <v>12</v>
      </c>
      <c r="E58" s="7"/>
      <c r="H58" s="7">
        <f>SUMIF($D$6:$D$46,I$55,$V$6:$V$46)</f>
        <v>3</v>
      </c>
      <c r="I58" s="4"/>
      <c r="K58" s="7">
        <f>SUMIF($D$6:$D$46,L$55,$V$6:$V$46)</f>
        <v>2</v>
      </c>
      <c r="L58" s="4"/>
      <c r="N58" s="7">
        <f>SUM(D58:K58)</f>
        <v>17</v>
      </c>
      <c r="O58" s="12"/>
      <c r="P58" s="4"/>
      <c r="Q58" s="4"/>
      <c r="R58" s="6"/>
      <c r="S58" s="6"/>
      <c r="T58" s="6"/>
      <c r="U58" s="4"/>
      <c r="V58" s="4"/>
    </row>
    <row r="59" spans="1:23">
      <c r="A59" s="9"/>
      <c r="C59" s="85" t="s">
        <v>68</v>
      </c>
      <c r="D59" s="7">
        <f>COUNTIF($D6:$D46,E$55)</f>
        <v>23</v>
      </c>
      <c r="E59" s="7"/>
      <c r="H59" s="7">
        <f>COUNTIF($D6:$D46,I$55)</f>
        <v>8</v>
      </c>
      <c r="I59" s="4"/>
      <c r="K59" s="7">
        <f>COUNTIF($D6:$D46,L$55)</f>
        <v>10</v>
      </c>
      <c r="L59" s="4"/>
      <c r="N59" s="7">
        <f>SUM(D59:K59)</f>
        <v>41</v>
      </c>
      <c r="O59" s="12"/>
      <c r="P59" s="4"/>
      <c r="Q59" s="4"/>
      <c r="R59" s="6"/>
      <c r="S59" s="6"/>
      <c r="T59" s="6"/>
      <c r="U59" s="4"/>
      <c r="V59" s="4"/>
    </row>
    <row r="60" spans="1:23">
      <c r="A60" s="9" t="s">
        <v>16</v>
      </c>
      <c r="B60" s="52"/>
      <c r="C60" s="9"/>
      <c r="D60" s="9"/>
      <c r="E60" s="9"/>
      <c r="F60" s="9"/>
      <c r="G60" s="9"/>
      <c r="H60" s="4"/>
      <c r="J60" s="4"/>
      <c r="K60" s="4"/>
      <c r="L60" s="4"/>
      <c r="M60" s="4"/>
      <c r="O60" s="12"/>
      <c r="P60" s="4"/>
      <c r="Q60" s="4"/>
      <c r="R60" s="4"/>
      <c r="S60" s="4"/>
      <c r="T60" s="4"/>
      <c r="U60" s="4"/>
      <c r="V60" s="4"/>
    </row>
    <row r="61" spans="1:23">
      <c r="A61" s="9">
        <v>1</v>
      </c>
      <c r="B61" s="52" t="s">
        <v>94</v>
      </c>
      <c r="C61" s="9"/>
      <c r="D61" s="9"/>
      <c r="E61" s="9"/>
      <c r="F61" s="9"/>
      <c r="G61" s="9"/>
      <c r="H61" s="4"/>
      <c r="J61" s="4"/>
      <c r="K61" s="4"/>
      <c r="L61" s="4"/>
      <c r="M61" s="4"/>
      <c r="O61" s="12"/>
      <c r="P61" s="4"/>
      <c r="Q61" s="4"/>
      <c r="R61" s="4"/>
      <c r="S61" s="4"/>
      <c r="T61" s="4"/>
      <c r="U61" s="4"/>
      <c r="V61" s="4"/>
    </row>
    <row r="62" spans="1:23">
      <c r="A62" s="9">
        <f>A61+1</f>
        <v>2</v>
      </c>
      <c r="B62" s="52" t="s">
        <v>97</v>
      </c>
      <c r="C62" s="6"/>
      <c r="D62" s="4"/>
      <c r="E62" s="4"/>
      <c r="F62" s="4"/>
      <c r="G62" s="4"/>
      <c r="H62" s="4"/>
      <c r="J62" s="4"/>
      <c r="K62" s="4"/>
      <c r="L62" s="4"/>
      <c r="M62" s="4"/>
      <c r="O62" s="12"/>
      <c r="P62" s="4"/>
      <c r="Q62" s="4"/>
      <c r="R62" s="4"/>
      <c r="S62" s="4"/>
      <c r="T62" s="4"/>
      <c r="U62" s="4"/>
      <c r="V62" s="4"/>
    </row>
    <row r="63" spans="1:23">
      <c r="A63" s="9">
        <f t="shared" ref="A63:A73" si="22">A62+1</f>
        <v>3</v>
      </c>
      <c r="B63" s="52" t="s">
        <v>98</v>
      </c>
      <c r="C63" s="6"/>
      <c r="D63" s="4"/>
      <c r="E63" s="4"/>
      <c r="F63" s="4"/>
      <c r="G63" s="4"/>
      <c r="H63" s="4"/>
      <c r="J63" s="4"/>
      <c r="K63" s="4"/>
      <c r="L63" s="4"/>
      <c r="M63" s="4"/>
      <c r="O63" s="12"/>
      <c r="P63" s="4"/>
      <c r="Q63" s="4"/>
      <c r="R63" s="4"/>
      <c r="S63" s="4"/>
      <c r="T63" s="4"/>
      <c r="U63" s="4"/>
      <c r="V63" s="4"/>
    </row>
    <row r="64" spans="1:23">
      <c r="A64" s="9">
        <f t="shared" si="22"/>
        <v>4</v>
      </c>
      <c r="B64" s="52" t="s">
        <v>99</v>
      </c>
      <c r="C64" s="6"/>
      <c r="D64" s="4"/>
      <c r="E64" s="4"/>
      <c r="F64" s="4"/>
      <c r="G64" s="4"/>
      <c r="H64" s="4"/>
      <c r="J64" s="4"/>
      <c r="K64" s="4"/>
      <c r="L64" s="4"/>
      <c r="M64" s="4"/>
      <c r="O64" s="12"/>
      <c r="P64" s="4"/>
      <c r="Q64" s="4"/>
      <c r="R64" s="4"/>
      <c r="S64" s="4"/>
      <c r="T64" s="4"/>
      <c r="U64" s="4"/>
      <c r="V64" s="4"/>
    </row>
    <row r="65" spans="1:22">
      <c r="A65" s="9">
        <f t="shared" si="22"/>
        <v>5</v>
      </c>
      <c r="B65" s="52" t="s">
        <v>118</v>
      </c>
      <c r="C65" s="6"/>
      <c r="D65" s="4"/>
      <c r="E65" s="4"/>
      <c r="F65" s="4"/>
      <c r="G65" s="4"/>
      <c r="H65" s="4"/>
      <c r="J65" s="4"/>
      <c r="K65" s="4"/>
      <c r="L65" s="4"/>
      <c r="M65" s="4"/>
      <c r="O65" s="12"/>
      <c r="P65" s="4"/>
      <c r="Q65" s="4"/>
      <c r="R65" s="4"/>
      <c r="S65" s="4"/>
      <c r="T65" s="4"/>
      <c r="U65" s="4"/>
      <c r="V65" s="4"/>
    </row>
    <row r="66" spans="1:22" ht="13.7" customHeight="1">
      <c r="A66" s="9">
        <f t="shared" si="22"/>
        <v>6</v>
      </c>
      <c r="B66" s="52" t="s">
        <v>101</v>
      </c>
      <c r="C66" s="6"/>
      <c r="D66" s="4"/>
      <c r="E66" s="4"/>
      <c r="F66" s="4"/>
      <c r="G66" s="4"/>
      <c r="H66" s="4"/>
      <c r="J66" s="4"/>
      <c r="K66" s="4"/>
      <c r="L66" s="4"/>
      <c r="M66" s="4"/>
      <c r="O66" s="12"/>
      <c r="P66" s="4"/>
      <c r="Q66" s="4"/>
      <c r="R66" s="4"/>
      <c r="S66" s="4"/>
      <c r="T66" s="4"/>
      <c r="U66" s="4"/>
      <c r="V66" s="4"/>
    </row>
    <row r="67" spans="1:22">
      <c r="A67" s="9">
        <f t="shared" si="22"/>
        <v>7</v>
      </c>
      <c r="B67" s="52" t="s">
        <v>104</v>
      </c>
      <c r="C67" s="6"/>
      <c r="D67" s="4"/>
      <c r="E67" s="4"/>
      <c r="F67" s="4"/>
      <c r="G67" s="4"/>
      <c r="H67" s="4"/>
      <c r="J67" s="4"/>
      <c r="K67" s="4"/>
      <c r="L67" s="4"/>
      <c r="M67" s="4"/>
      <c r="O67" s="12"/>
      <c r="P67" s="4"/>
      <c r="Q67" s="4"/>
      <c r="R67" s="4"/>
      <c r="S67" s="4"/>
      <c r="T67" s="4"/>
      <c r="U67" s="4"/>
      <c r="V67" s="4"/>
    </row>
    <row r="68" spans="1:22">
      <c r="A68" s="9">
        <f t="shared" si="22"/>
        <v>8</v>
      </c>
      <c r="B68" s="52" t="s">
        <v>106</v>
      </c>
      <c r="C68" s="6"/>
      <c r="D68" s="4"/>
      <c r="E68" s="4"/>
      <c r="F68" s="4"/>
      <c r="G68" s="4"/>
      <c r="H68" s="4"/>
      <c r="J68" s="4"/>
      <c r="K68" s="4"/>
      <c r="L68" s="4"/>
      <c r="M68" s="4"/>
      <c r="O68" s="12"/>
      <c r="P68" s="4"/>
      <c r="Q68" s="4"/>
      <c r="R68" s="4"/>
      <c r="S68" s="4"/>
      <c r="T68" s="4"/>
      <c r="U68" s="4"/>
      <c r="V68" s="4"/>
    </row>
    <row r="69" spans="1:22" ht="12.75" customHeight="1">
      <c r="A69" s="9">
        <f t="shared" si="22"/>
        <v>9</v>
      </c>
      <c r="B69" s="52" t="s">
        <v>110</v>
      </c>
      <c r="C69" s="10"/>
      <c r="D69" s="4"/>
      <c r="E69" s="4"/>
      <c r="F69" s="4"/>
      <c r="G69" s="4"/>
      <c r="H69" s="4"/>
      <c r="J69" s="4"/>
      <c r="K69" s="4"/>
      <c r="L69" s="4"/>
      <c r="M69" s="4"/>
      <c r="O69" s="12"/>
      <c r="P69" s="4"/>
      <c r="Q69" s="4"/>
      <c r="R69" s="4"/>
      <c r="S69" s="4"/>
      <c r="T69" s="4"/>
      <c r="U69" s="4"/>
      <c r="V69" s="4"/>
    </row>
    <row r="70" spans="1:22">
      <c r="A70" s="9">
        <f t="shared" si="22"/>
        <v>10</v>
      </c>
      <c r="B70" s="52" t="s">
        <v>116</v>
      </c>
      <c r="C70" s="6"/>
      <c r="D70" s="4"/>
      <c r="E70" s="4"/>
      <c r="F70" s="4"/>
      <c r="G70" s="4"/>
      <c r="H70" s="4"/>
      <c r="J70" s="4"/>
      <c r="K70" s="4"/>
      <c r="L70" s="4"/>
      <c r="M70" s="4"/>
      <c r="O70" s="12"/>
      <c r="P70" s="4"/>
      <c r="Q70" s="4"/>
      <c r="R70" s="4"/>
      <c r="S70" s="4"/>
      <c r="T70" s="4"/>
      <c r="U70" s="4"/>
      <c r="V70" s="4"/>
    </row>
    <row r="71" spans="1:22">
      <c r="A71" s="9">
        <f t="shared" si="22"/>
        <v>11</v>
      </c>
      <c r="B71" s="52" t="s">
        <v>115</v>
      </c>
      <c r="C71" s="6"/>
      <c r="D71" s="4"/>
      <c r="E71" s="4"/>
      <c r="F71" s="4"/>
      <c r="G71" s="4"/>
      <c r="H71" s="4"/>
      <c r="J71" s="4"/>
      <c r="K71" s="4"/>
      <c r="L71" s="4"/>
      <c r="M71" s="4"/>
      <c r="O71" s="12"/>
      <c r="P71" s="4"/>
      <c r="Q71" s="4"/>
      <c r="R71" s="4"/>
      <c r="S71" s="4"/>
      <c r="T71" s="4"/>
      <c r="U71" s="4"/>
      <c r="V71" s="4"/>
    </row>
    <row r="72" spans="1:22">
      <c r="A72" s="9">
        <f t="shared" si="22"/>
        <v>12</v>
      </c>
      <c r="B72" s="52" t="s">
        <v>117</v>
      </c>
      <c r="C72" s="6"/>
      <c r="D72" s="4"/>
      <c r="E72" s="4"/>
      <c r="F72" s="4"/>
      <c r="G72" s="4"/>
      <c r="H72" s="4"/>
      <c r="J72" s="4"/>
      <c r="K72" s="4"/>
      <c r="L72" s="4"/>
      <c r="M72" s="4"/>
      <c r="O72" s="12"/>
      <c r="P72" s="4"/>
      <c r="Q72" s="4"/>
      <c r="R72" s="4"/>
      <c r="S72" s="4"/>
      <c r="T72" s="4"/>
      <c r="U72" s="4"/>
      <c r="V72" s="4"/>
    </row>
    <row r="73" spans="1:22">
      <c r="A73" s="9">
        <f t="shared" si="22"/>
        <v>13</v>
      </c>
      <c r="B73" s="52" t="s">
        <v>120</v>
      </c>
      <c r="C73" s="6"/>
      <c r="D73" s="4"/>
      <c r="E73" s="4"/>
      <c r="F73" s="4"/>
      <c r="G73" s="4"/>
      <c r="H73" s="4"/>
      <c r="J73" s="4"/>
      <c r="K73" s="4"/>
      <c r="L73" s="4"/>
      <c r="M73" s="4"/>
      <c r="O73" s="12"/>
      <c r="P73" s="4"/>
      <c r="Q73" s="4"/>
      <c r="R73" s="4"/>
      <c r="S73" s="4"/>
      <c r="T73" s="4"/>
      <c r="U73" s="4"/>
      <c r="V73" s="4"/>
    </row>
    <row r="74" spans="1:22">
      <c r="A74" s="9">
        <v>14</v>
      </c>
      <c r="B74" s="52" t="s">
        <v>122</v>
      </c>
      <c r="C74" s="6"/>
      <c r="D74" s="4"/>
      <c r="E74" s="4"/>
      <c r="F74" s="4"/>
      <c r="G74" s="4"/>
      <c r="H74" s="4"/>
      <c r="J74" s="4"/>
      <c r="K74" s="4"/>
      <c r="L74" s="4"/>
      <c r="M74" s="4"/>
      <c r="O74" s="12"/>
      <c r="P74" s="4"/>
      <c r="Q74" s="4"/>
      <c r="R74" s="4"/>
      <c r="S74" s="4"/>
      <c r="T74" s="4"/>
      <c r="U74" s="4"/>
      <c r="V74" s="4"/>
    </row>
    <row r="75" spans="1:22">
      <c r="A75" s="9"/>
      <c r="B75" s="52" t="s">
        <v>66</v>
      </c>
      <c r="C75" s="6"/>
      <c r="D75" s="4"/>
      <c r="E75" s="4"/>
      <c r="F75" s="4"/>
      <c r="G75" s="4"/>
      <c r="H75" s="4"/>
      <c r="J75" s="4"/>
      <c r="K75" s="4"/>
      <c r="L75" s="4"/>
      <c r="M75" s="4"/>
      <c r="O75" s="12"/>
      <c r="P75" s="4"/>
      <c r="Q75" s="4"/>
      <c r="R75" s="4"/>
      <c r="S75" s="4"/>
      <c r="T75" s="4"/>
      <c r="U75" s="4"/>
      <c r="V75" s="4"/>
    </row>
    <row r="76" spans="1:22">
      <c r="A76" s="9"/>
      <c r="B76" s="6"/>
      <c r="C76" s="6"/>
      <c r="D76" s="4"/>
      <c r="E76" s="4"/>
      <c r="F76" s="4"/>
      <c r="G76" s="4"/>
      <c r="H76" s="4"/>
      <c r="J76" s="4"/>
      <c r="K76" s="4"/>
      <c r="L76" s="4"/>
      <c r="M76" s="4"/>
      <c r="O76" s="12"/>
      <c r="P76" s="4"/>
      <c r="Q76" s="4"/>
      <c r="R76" s="4"/>
      <c r="S76" s="4"/>
      <c r="T76" s="4"/>
      <c r="U76" s="4"/>
      <c r="V76" s="4"/>
    </row>
    <row r="77" spans="1:22">
      <c r="B77" s="10"/>
    </row>
  </sheetData>
  <sortState xmlns:xlrd2="http://schemas.microsoft.com/office/spreadsheetml/2017/richdata2" ref="A6:V43">
    <sortCondition ref="B6:B43"/>
  </sortState>
  <mergeCells count="2">
    <mergeCell ref="M1:N1"/>
    <mergeCell ref="B1:F1"/>
  </mergeCells>
  <phoneticPr fontId="0" type="noConversion"/>
  <printOptions gridLines="1"/>
  <pageMargins left="0.38" right="7.874015748031496E-2" top="0.55118110236220474" bottom="0.51181102362204722" header="0.43307086614173229" footer="0.35433070866141736"/>
  <pageSetup paperSize="9" scale="78" orientation="portrait" horizontalDpi="1200" verticalDpi="1200" r:id="rId1"/>
  <headerFooter alignWithMargins="0">
    <oddFooter>&amp;L&amp;D&amp;CSide &amp;P</oddFooter>
  </headerFooter>
  <webPublishItems count="1">
    <webPublishItem id="16223" divId="karusell_16223" sourceType="sheet" destinationFile="P:\www.ntnu.no\htdocs\ntnu-bil\grupper\ski\result\04\karusell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Ark1</vt:lpstr>
      <vt:lpstr>'Ark1'!Print_Area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Skikarusell SINTEF/NTNU</dc:title>
  <dc:creator>Arne Mikkelsen</dc:creator>
  <cp:lastModifiedBy>amikkel</cp:lastModifiedBy>
  <cp:lastPrinted>2021-03-24T07:46:05Z</cp:lastPrinted>
  <dcterms:created xsi:type="dcterms:W3CDTF">2001-02-04T17:54:44Z</dcterms:created>
  <dcterms:modified xsi:type="dcterms:W3CDTF">2021-03-24T12:12:56Z</dcterms:modified>
</cp:coreProperties>
</file>