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0" yWindow="525" windowWidth="7575" windowHeight="9675"/>
  </bookViews>
  <sheets>
    <sheet name="Ark1" sheetId="1" r:id="rId1"/>
  </sheets>
  <definedNames>
    <definedName name="_xlnm.Print_Area" localSheetId="0">'Ark1'!$A$1:$U$70</definedName>
  </definedNames>
  <calcPr calcId="145621"/>
</workbook>
</file>

<file path=xl/calcChain.xml><?xml version="1.0" encoding="utf-8"?>
<calcChain xmlns="http://schemas.openxmlformats.org/spreadsheetml/2006/main">
  <c r="T44" i="1" l="1"/>
  <c r="T43" i="1"/>
  <c r="T42" i="1"/>
  <c r="T45" i="1"/>
  <c r="U19" i="1" l="1"/>
  <c r="T19" i="1"/>
  <c r="A18" i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U32" i="1" l="1"/>
  <c r="T32" i="1"/>
  <c r="U37" i="1"/>
  <c r="T37" i="1"/>
  <c r="U41" i="1" l="1"/>
  <c r="T41" i="1"/>
  <c r="U6" i="1"/>
  <c r="T6" i="1"/>
  <c r="U40" i="1"/>
  <c r="T40" i="1"/>
  <c r="U39" i="1"/>
  <c r="T39" i="1"/>
  <c r="U38" i="1"/>
  <c r="T38" i="1"/>
  <c r="U36" i="1"/>
  <c r="T36" i="1"/>
  <c r="U35" i="1"/>
  <c r="T35" i="1"/>
  <c r="U34" i="1"/>
  <c r="T34" i="1"/>
  <c r="U33" i="1"/>
  <c r="T33" i="1"/>
  <c r="U31" i="1"/>
  <c r="T31" i="1"/>
  <c r="U30" i="1"/>
  <c r="T30" i="1"/>
  <c r="U29" i="1"/>
  <c r="T29" i="1"/>
  <c r="U28" i="1"/>
  <c r="T28" i="1"/>
  <c r="U27" i="1"/>
  <c r="T27" i="1"/>
  <c r="U26" i="1"/>
  <c r="T26" i="1"/>
  <c r="U25" i="1"/>
  <c r="T25" i="1"/>
  <c r="U24" i="1"/>
  <c r="T24" i="1"/>
  <c r="U23" i="1"/>
  <c r="T23" i="1"/>
  <c r="U22" i="1"/>
  <c r="T22" i="1"/>
  <c r="U21" i="1"/>
  <c r="T21" i="1"/>
  <c r="U20" i="1"/>
  <c r="T20" i="1"/>
  <c r="U18" i="1"/>
  <c r="T18" i="1"/>
  <c r="U17" i="1"/>
  <c r="T17" i="1"/>
  <c r="U16" i="1"/>
  <c r="T16" i="1"/>
  <c r="U15" i="1"/>
  <c r="T15" i="1"/>
  <c r="U14" i="1"/>
  <c r="T14" i="1"/>
  <c r="U13" i="1"/>
  <c r="T13" i="1"/>
  <c r="U12" i="1"/>
  <c r="T12" i="1"/>
  <c r="U11" i="1"/>
  <c r="T11" i="1"/>
  <c r="U10" i="1"/>
  <c r="T10" i="1"/>
  <c r="U9" i="1"/>
  <c r="T9" i="1"/>
  <c r="U8" i="1"/>
  <c r="T8" i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E46" i="1" l="1"/>
  <c r="E45" i="1"/>
  <c r="E44" i="1"/>
  <c r="E43" i="1"/>
  <c r="E42" i="1"/>
  <c r="Q45" i="1"/>
  <c r="Q44" i="1"/>
  <c r="Q43" i="1"/>
  <c r="Q42" i="1"/>
  <c r="S46" i="1"/>
  <c r="R46" i="1"/>
  <c r="R48" i="1" s="1"/>
  <c r="Q46" i="1"/>
  <c r="Q47" i="1" s="1"/>
  <c r="P46" i="1"/>
  <c r="O46" i="1"/>
  <c r="N46" i="1"/>
  <c r="M46" i="1"/>
  <c r="L46" i="1"/>
  <c r="K46" i="1"/>
  <c r="J46" i="1"/>
  <c r="I46" i="1"/>
  <c r="H46" i="1"/>
  <c r="G46" i="1"/>
  <c r="F46" i="1"/>
  <c r="F48" i="1" s="1"/>
  <c r="S45" i="1"/>
  <c r="S44" i="1"/>
  <c r="S43" i="1"/>
  <c r="S42" i="1"/>
  <c r="G5" i="1"/>
  <c r="H5" i="1" s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U7" i="1"/>
  <c r="T7" i="1"/>
  <c r="N45" i="1"/>
  <c r="F45" i="1"/>
  <c r="G45" i="1"/>
  <c r="H45" i="1"/>
  <c r="I45" i="1"/>
  <c r="J45" i="1"/>
  <c r="K45" i="1"/>
  <c r="L45" i="1"/>
  <c r="M45" i="1"/>
  <c r="O45" i="1"/>
  <c r="P45" i="1"/>
  <c r="R45" i="1"/>
  <c r="F44" i="1"/>
  <c r="G44" i="1"/>
  <c r="H44" i="1"/>
  <c r="I44" i="1"/>
  <c r="J44" i="1"/>
  <c r="K44" i="1"/>
  <c r="L44" i="1"/>
  <c r="M44" i="1"/>
  <c r="N44" i="1"/>
  <c r="O44" i="1"/>
  <c r="P44" i="1"/>
  <c r="R44" i="1"/>
  <c r="F43" i="1"/>
  <c r="G43" i="1"/>
  <c r="H43" i="1"/>
  <c r="I43" i="1"/>
  <c r="J43" i="1"/>
  <c r="K43" i="1"/>
  <c r="L43" i="1"/>
  <c r="M43" i="1"/>
  <c r="N43" i="1"/>
  <c r="O43" i="1"/>
  <c r="P43" i="1"/>
  <c r="R43" i="1"/>
  <c r="F42" i="1"/>
  <c r="G42" i="1"/>
  <c r="H42" i="1"/>
  <c r="I42" i="1"/>
  <c r="J42" i="1"/>
  <c r="K42" i="1"/>
  <c r="L42" i="1"/>
  <c r="M42" i="1"/>
  <c r="N42" i="1"/>
  <c r="O42" i="1"/>
  <c r="P42" i="1"/>
  <c r="R42" i="1"/>
  <c r="A57" i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K53" i="1"/>
  <c r="M1" i="1"/>
  <c r="F47" i="1"/>
  <c r="Q48" i="1"/>
  <c r="H52" i="1"/>
  <c r="Q49" i="1"/>
  <c r="P47" i="1" l="1"/>
  <c r="P48" i="1"/>
  <c r="L47" i="1"/>
  <c r="M48" i="1"/>
  <c r="N48" i="1"/>
  <c r="O48" i="1"/>
  <c r="L48" i="1"/>
  <c r="L49" i="1" s="1"/>
  <c r="O47" i="1"/>
  <c r="M47" i="1"/>
  <c r="R47" i="1"/>
  <c r="R49" i="1" s="1"/>
  <c r="K48" i="1"/>
  <c r="K47" i="1"/>
  <c r="H48" i="1"/>
  <c r="J47" i="1"/>
  <c r="I47" i="1"/>
  <c r="G48" i="1"/>
  <c r="N47" i="1"/>
  <c r="J48" i="1"/>
  <c r="J49" i="1" s="1"/>
  <c r="G47" i="1"/>
  <c r="T47" i="1"/>
  <c r="S48" i="1"/>
  <c r="H47" i="1"/>
  <c r="D52" i="1"/>
  <c r="K52" i="1"/>
  <c r="I48" i="1"/>
  <c r="T48" i="1"/>
  <c r="O1" i="1" s="1"/>
  <c r="F49" i="1"/>
  <c r="U46" i="1"/>
  <c r="T46" i="1"/>
  <c r="H53" i="1"/>
  <c r="S47" i="1"/>
  <c r="T50" i="1"/>
  <c r="D53" i="1"/>
  <c r="S49" i="1" l="1"/>
  <c r="P49" i="1"/>
  <c r="I49" i="1"/>
  <c r="N49" i="1"/>
  <c r="M49" i="1"/>
  <c r="O49" i="1"/>
  <c r="K49" i="1"/>
  <c r="H49" i="1"/>
  <c r="G49" i="1"/>
  <c r="T49" i="1"/>
  <c r="N52" i="1"/>
  <c r="N53" i="1"/>
</calcChain>
</file>

<file path=xl/comments1.xml><?xml version="1.0" encoding="utf-8"?>
<comments xmlns="http://schemas.openxmlformats.org/spreadsheetml/2006/main">
  <authors>
    <author>Arne Mikkelsen</author>
  </authors>
  <commentList>
    <comment ref="I4" authorId="0">
      <text>
        <r>
          <rPr>
            <b/>
            <sz val="8"/>
            <color indexed="81"/>
            <rFont val="Tahoma"/>
            <family val="2"/>
          </rPr>
          <t>Arne Mikkelsen: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<sst xmlns="http://schemas.openxmlformats.org/spreadsheetml/2006/main" count="369" uniqueCount="113">
  <si>
    <t>Ant.</t>
  </si>
  <si>
    <t>Navn</t>
  </si>
  <si>
    <t>Institutt</t>
  </si>
  <si>
    <t>S / N</t>
  </si>
  <si>
    <t>N</t>
  </si>
  <si>
    <t>S</t>
  </si>
  <si>
    <t>G</t>
  </si>
  <si>
    <t>Matematiske fag</t>
  </si>
  <si>
    <t>Fysikk</t>
  </si>
  <si>
    <t>Marintek</t>
  </si>
  <si>
    <t>Bioteknologi</t>
  </si>
  <si>
    <t>Sum pr. renn</t>
  </si>
  <si>
    <t>4</t>
  </si>
  <si>
    <t>Vold, Svein</t>
  </si>
  <si>
    <t>Eiksund, Gudmund</t>
  </si>
  <si>
    <t>Karlsen, Ludvig</t>
  </si>
  <si>
    <t>Mikkelsen, Arne</t>
  </si>
  <si>
    <t>Mo, Eirik</t>
  </si>
  <si>
    <t>Mo, Knut</t>
  </si>
  <si>
    <t>Myklestad, Sverre</t>
  </si>
  <si>
    <t>Oldervik, Ole</t>
  </si>
  <si>
    <t>Paulsen, Oddvar</t>
  </si>
  <si>
    <t>Sortland, Bjørn</t>
  </si>
  <si>
    <t>Øfsti, Oddgeir</t>
  </si>
  <si>
    <t>Nr</t>
  </si>
  <si>
    <t>Premiekrav:</t>
  </si>
  <si>
    <t>renn</t>
  </si>
  <si>
    <t xml:space="preserve">Akkumulert </t>
  </si>
  <si>
    <t xml:space="preserve">Snitt pr. renn </t>
  </si>
  <si>
    <t>Ant. arrangerte renn</t>
  </si>
  <si>
    <t>Premier:</t>
  </si>
  <si>
    <t>Deltakelser:</t>
  </si>
  <si>
    <t>gjest</t>
  </si>
  <si>
    <t>Aune, Egil Ingvar</t>
  </si>
  <si>
    <t>Natvig, Lasse</t>
  </si>
  <si>
    <t>Elek. &amp; telekom.</t>
  </si>
  <si>
    <t>Geomatikk</t>
  </si>
  <si>
    <t>Sum</t>
  </si>
  <si>
    <t>Forssell, Börje</t>
  </si>
  <si>
    <t>Jørgensen, Stig</t>
  </si>
  <si>
    <t>Geografisk inst.</t>
  </si>
  <si>
    <t>Prem</t>
  </si>
  <si>
    <t>N=NTNU,  S=SINTEF,  G=Gjest</t>
  </si>
  <si>
    <t>NTNU</t>
  </si>
  <si>
    <t>SINTEF</t>
  </si>
  <si>
    <t>Summert:</t>
  </si>
  <si>
    <t>Liste pr</t>
  </si>
  <si>
    <t>k</t>
  </si>
  <si>
    <t>t</t>
  </si>
  <si>
    <t>a</t>
  </si>
  <si>
    <t>Marin teknikk</t>
  </si>
  <si>
    <t>tren</t>
  </si>
  <si>
    <t>Ant. konkurranse</t>
  </si>
  <si>
    <t>Ant. trim</t>
  </si>
  <si>
    <t>Ant. fellestren</t>
  </si>
  <si>
    <t>Ant. arrangører</t>
  </si>
  <si>
    <t>k=konk,  t=trim,  a=arr, tren=felles treningstur</t>
  </si>
  <si>
    <t>Sosiologi og statsvit.</t>
  </si>
  <si>
    <t>Kyst- og havnetekn.</t>
  </si>
  <si>
    <t>Felleskjøpet</t>
  </si>
  <si>
    <t>Vitenskapsmuseet</t>
  </si>
  <si>
    <t>Spilker, Hendrik Storstein</t>
  </si>
  <si>
    <t>Oversikten laget av arnemik(a) bil.ntnu.no</t>
  </si>
  <si>
    <t>Datatek. og informasjonsvit.</t>
  </si>
  <si>
    <t>Tufto, Jarle</t>
  </si>
  <si>
    <t>St.Olavs</t>
  </si>
  <si>
    <t>Ellingsen, Harald</t>
  </si>
  <si>
    <t>Mo, Øydis Marie</t>
  </si>
  <si>
    <t>Ramstad, Svein</t>
  </si>
  <si>
    <t>Materialer og kjemi</t>
  </si>
  <si>
    <t>Statkraft Energi AS</t>
  </si>
  <si>
    <t>påske</t>
  </si>
  <si>
    <t>Studentservice</t>
  </si>
  <si>
    <t>Geoteknikk</t>
  </si>
  <si>
    <t>Ant. ulike løpere:</t>
  </si>
  <si>
    <t>Gjest</t>
  </si>
  <si>
    <t>Jørgensen, Gunvor</t>
  </si>
  <si>
    <t>Løset, Sveinung</t>
  </si>
  <si>
    <t>Bygg, anlegg og transport</t>
  </si>
  <si>
    <t>Knudsen, Finn Faye</t>
  </si>
  <si>
    <t>Sortert alfabetisk</t>
  </si>
  <si>
    <t>Norstad, Inge</t>
  </si>
  <si>
    <t>Ellingsen, Anne Sølberg</t>
  </si>
  <si>
    <t>Storsvingen-lysløype 3, 4 og 5 km. Kun trim pga. veldig lite snø og isete spor. Ca 0 grader og vindstille.</t>
  </si>
  <si>
    <t>Chytil, Svatopluk</t>
  </si>
  <si>
    <t>Nilsbyen. Testrenn, ikke tellende i karusell.  4 x 2,7 km=10,5 km. Fint vær, 6-7 minus og vindstille. Lite snø, ok for skøyting, ingen klassiskspor</t>
  </si>
  <si>
    <t>Mo, Kjersti</t>
  </si>
  <si>
    <t>Hanssen, Kristian Gaustad</t>
  </si>
  <si>
    <t>Flytta fra Nilsbyen til Storsvingen 5+3+5=13 km. Under ti minus. Gode løyper etter dugnad og et bitte lite snøfall helgen før. Tørrvoks best.</t>
  </si>
  <si>
    <t>Flytta fra Estenstad til Storsvingen 7+7=14 km (hodelykt eller uten lys øvre del)  Forholdene veldig fine etter et snøfall mandag. Fem minus.</t>
  </si>
  <si>
    <t>Flytta fra Kyvatnet til Storsvingen pga. lite og hard snø. 4 x 3 km.  Brukbare forhold på tross av veldig hardt føre. Pent, kaldt vær, -14 grader.</t>
  </si>
  <si>
    <t>Anv. kybernetikk</t>
  </si>
  <si>
    <t>Mikkelsen, Berit</t>
  </si>
  <si>
    <t>Øfsti, Stian</t>
  </si>
  <si>
    <t>Hallenstvedt, Elin</t>
  </si>
  <si>
    <t xml:space="preserve">Starten flytta fra Storsvingen ned til Kyvatnet - 2x3km Fjellseter - retur. Et par kuldegrader, lett snødryss, nesten yr. Godt føre, gode spor, god glid. </t>
  </si>
  <si>
    <t>Materialteknologi</t>
  </si>
  <si>
    <t xml:space="preserve">Skogly 4x3km = 12 km.  Finfine forhold i løypene, ca 10 minusgrader. </t>
  </si>
  <si>
    <t>Aakre, Vigdis Aa.</t>
  </si>
  <si>
    <t>Sortland, Øyvind Sunde</t>
  </si>
  <si>
    <t>Nilsbyen. 3x3,8 km. Ned mot 10 minusgrader, klarvær med halvmåne, og enkelt føre. Inkl. sløyfen bak stadion.</t>
  </si>
  <si>
    <t>Saupstad 4x3,3=13,2 km. Noe regn tidligere på dagen gav godt klisterføre. Konkurranseløpere fant fram i ny trase, noe forvirring for trimmerne.</t>
  </si>
  <si>
    <t>Sund, Astrid</t>
  </si>
  <si>
    <t>Teknologi &amp; samfunn</t>
  </si>
  <si>
    <t>Pfuhl, Gerit</t>
  </si>
  <si>
    <t>Psykologisk inst.</t>
  </si>
  <si>
    <t>Bekken-Stokkanrunden-Bekken 2x5,3 km = 10,6 km. Nær optimale forhold: minus 4-7, stjerneklart, 5-10 cm nysnø, gode løyper og fast underlag.</t>
  </si>
  <si>
    <t>Flytta fra Sveberg til Bekken. Fellestrening: Styggdalen-Stakkalshøgda-Rossmo-Styggdalen-retur. Opphold etter regn, godt oppkjørt.</t>
  </si>
  <si>
    <t xml:space="preserve">Granåsen-vanntanken Saupstad. 2 x 6 km. Klarver, 5-6 minus, kald trekk frå vest. Sporet hardt og isete i delar av løypa. Klister gav best feste. </t>
  </si>
  <si>
    <t>Kulyakhtin, Anton</t>
  </si>
  <si>
    <t>Storsvingen. 3km + rundt Skjelbreia.Lett snøvær, +2, gode spor, tømmerhogst Grønlia. Mange på zeroski, men noen hadde problemer med ising</t>
  </si>
  <si>
    <t>Langrennskarusell NTNU/SINTEF 2013. Endelig liste</t>
  </si>
  <si>
    <t>Fellestur.  Bekken-Stakkalshøgda-Rossmo og diverse. Ypperlige forhold med div. smurningsløsninger. Noen gikk også skøyting.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</si>
</sst>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\/m;@"/>
  </numFmts>
  <fonts count="14" x14ac:knownFonts="1">
    <font>
      <sz val="10"/>
      <name val="Arial"/>
    </font>
    <font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 Unicode MS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center"/>
    </xf>
    <xf numFmtId="16" fontId="4" fillId="0" borderId="0" xfId="0" quotePrefix="1" applyNumberFormat="1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0" borderId="6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/>
    <xf numFmtId="1" fontId="4" fillId="0" borderId="4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quotePrefix="1" applyFont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6" xfId="0" quotePrefix="1" applyFont="1" applyBorder="1" applyAlignment="1">
      <alignment horizontal="right"/>
    </xf>
    <xf numFmtId="2" fontId="0" fillId="0" borderId="0" xfId="0" applyNumberFormat="1" applyAlignment="1">
      <alignment horizontal="left"/>
    </xf>
    <xf numFmtId="0" fontId="9" fillId="0" borderId="3" xfId="0" applyFont="1" applyBorder="1"/>
    <xf numFmtId="0" fontId="4" fillId="0" borderId="0" xfId="0" applyFont="1" applyBorder="1"/>
    <xf numFmtId="0" fontId="10" fillId="0" borderId="1" xfId="0" applyFont="1" applyBorder="1"/>
    <xf numFmtId="0" fontId="10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49" fontId="10" fillId="0" borderId="7" xfId="0" applyNumberFormat="1" applyFont="1" applyFill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49" fontId="10" fillId="0" borderId="4" xfId="0" applyNumberFormat="1" applyFont="1" applyFill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10" fillId="0" borderId="6" xfId="0" applyFont="1" applyBorder="1"/>
    <xf numFmtId="0" fontId="10" fillId="0" borderId="5" xfId="0" applyFont="1" applyBorder="1" applyAlignment="1">
      <alignment horizontal="center"/>
    </xf>
    <xf numFmtId="49" fontId="10" fillId="0" borderId="5" xfId="0" applyNumberFormat="1" applyFont="1" applyFill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49" fontId="4" fillId="0" borderId="4" xfId="0" applyNumberFormat="1" applyFont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2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textRotation="75"/>
    </xf>
    <xf numFmtId="49" fontId="4" fillId="2" borderId="3" xfId="0" applyNumberFormat="1" applyFont="1" applyFill="1" applyBorder="1" applyAlignment="1">
      <alignment horizontal="center"/>
    </xf>
    <xf numFmtId="49" fontId="10" fillId="2" borderId="7" xfId="0" applyNumberFormat="1" applyFont="1" applyFill="1" applyBorder="1" applyAlignment="1">
      <alignment horizontal="center"/>
    </xf>
    <xf numFmtId="49" fontId="10" fillId="2" borderId="4" xfId="0" applyNumberFormat="1" applyFont="1" applyFill="1" applyBorder="1" applyAlignment="1">
      <alignment horizontal="center"/>
    </xf>
    <xf numFmtId="49" fontId="10" fillId="2" borderId="5" xfId="0" applyNumberFormat="1" applyFont="1" applyFill="1" applyBorder="1" applyAlignment="1">
      <alignment horizontal="center"/>
    </xf>
    <xf numFmtId="0" fontId="2" fillId="0" borderId="3" xfId="0" applyFont="1" applyBorder="1"/>
    <xf numFmtId="0" fontId="4" fillId="3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3" xfId="0" applyNumberFormat="1" applyFont="1" applyFill="1" applyBorder="1" applyAlignment="1">
      <alignment horizontal="center"/>
    </xf>
    <xf numFmtId="16" fontId="2" fillId="0" borderId="3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49" fontId="10" fillId="3" borderId="7" xfId="0" applyNumberFormat="1" applyFont="1" applyFill="1" applyBorder="1" applyAlignment="1">
      <alignment horizontal="center"/>
    </xf>
    <xf numFmtId="49" fontId="10" fillId="3" borderId="4" xfId="0" applyNumberFormat="1" applyFont="1" applyFill="1" applyBorder="1" applyAlignment="1">
      <alignment horizontal="center"/>
    </xf>
    <xf numFmtId="49" fontId="10" fillId="3" borderId="5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0" fontId="4" fillId="4" borderId="4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164" fontId="4" fillId="4" borderId="5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65" fontId="10" fillId="3" borderId="3" xfId="0" applyNumberFormat="1" applyFont="1" applyFill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13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0" fillId="0" borderId="0" xfId="0" applyBorder="1" applyAlignment="1">
      <alignment horizontal="center"/>
    </xf>
    <xf numFmtId="1" fontId="6" fillId="0" borderId="10" xfId="0" applyNumberFormat="1" applyFont="1" applyBorder="1" applyAlignment="1">
      <alignment horizontal="right"/>
    </xf>
    <xf numFmtId="14" fontId="4" fillId="0" borderId="8" xfId="0" quotePrefix="1" applyNumberFormat="1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" fontId="4" fillId="0" borderId="8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72"/>
  <sheetViews>
    <sheetView tabSelected="1" zoomScaleNormal="100" zoomScaleSheetLayoutView="100" workbookViewId="0">
      <pane xSplit="2" topLeftCell="C1" activePane="topRight" state="frozen"/>
      <selection pane="topRight" activeCell="C1" sqref="C1"/>
    </sheetView>
  </sheetViews>
  <sheetFormatPr defaultRowHeight="12.75" x14ac:dyDescent="0.2"/>
  <cols>
    <col min="1" max="1" width="3" style="15" bestFit="1" customWidth="1"/>
    <col min="2" max="2" width="20.5703125" customWidth="1"/>
    <col min="3" max="3" width="17.7109375" customWidth="1"/>
    <col min="4" max="4" width="6" style="1" customWidth="1"/>
    <col min="5" max="5" width="4.7109375" style="1" customWidth="1"/>
    <col min="6" max="6" width="4.42578125" style="1" bestFit="1" customWidth="1"/>
    <col min="7" max="7" width="4.42578125" style="1" customWidth="1"/>
    <col min="8" max="8" width="5.42578125" style="1" customWidth="1"/>
    <col min="9" max="9" width="5.140625" style="3" customWidth="1"/>
    <col min="10" max="10" width="4.42578125" style="1" bestFit="1" customWidth="1"/>
    <col min="11" max="11" width="4.7109375" style="1" bestFit="1" customWidth="1"/>
    <col min="12" max="12" width="4.42578125" style="5" bestFit="1" customWidth="1"/>
    <col min="13" max="13" width="4.42578125" style="1" bestFit="1" customWidth="1"/>
    <col min="14" max="14" width="4.7109375" style="4" bestFit="1" customWidth="1"/>
    <col min="15" max="15" width="4.7109375" style="2" customWidth="1"/>
    <col min="16" max="16" width="4.42578125" style="1" bestFit="1" customWidth="1"/>
    <col min="17" max="17" width="2.7109375" style="1" customWidth="1"/>
    <col min="18" max="18" width="4.42578125" style="1" bestFit="1" customWidth="1"/>
    <col min="19" max="19" width="4.42578125" style="1" customWidth="1"/>
    <col min="20" max="20" width="5.140625" style="1" customWidth="1"/>
    <col min="21" max="21" width="4.5703125" style="1" customWidth="1"/>
  </cols>
  <sheetData>
    <row r="1" spans="1:21" ht="19.5" x14ac:dyDescent="0.3">
      <c r="B1" s="14" t="s">
        <v>111</v>
      </c>
      <c r="K1" s="104"/>
      <c r="L1" s="102" t="s">
        <v>46</v>
      </c>
      <c r="M1" s="108">
        <f ca="1">TODAY()</f>
        <v>41374</v>
      </c>
      <c r="N1" s="108"/>
      <c r="O1" s="105" t="str">
        <f>CONCATENATE("etter ",T48," renn")</f>
        <v>etter 13 renn</v>
      </c>
      <c r="P1" s="106"/>
      <c r="Q1" s="107"/>
      <c r="R1" s="103"/>
      <c r="S1" s="103"/>
    </row>
    <row r="2" spans="1:21" ht="15.75" customHeight="1" x14ac:dyDescent="0.3">
      <c r="B2" s="10" t="s">
        <v>56</v>
      </c>
      <c r="C2" s="10"/>
      <c r="D2" s="10"/>
      <c r="E2" s="10"/>
      <c r="F2" s="10"/>
      <c r="G2" s="10" t="s">
        <v>42</v>
      </c>
      <c r="K2" s="26"/>
      <c r="L2" s="27"/>
      <c r="M2" s="28"/>
      <c r="Q2" s="10"/>
      <c r="R2" s="10"/>
      <c r="S2" s="10"/>
      <c r="T2" s="32"/>
    </row>
    <row r="3" spans="1:21" ht="12.75" customHeight="1" x14ac:dyDescent="0.3">
      <c r="B3" s="17"/>
      <c r="C3" s="10"/>
      <c r="D3" s="10"/>
      <c r="E3" s="10"/>
      <c r="F3" s="10"/>
      <c r="G3" s="10"/>
      <c r="K3" s="26"/>
      <c r="L3" s="27"/>
      <c r="M3" s="28"/>
      <c r="Q3" s="10"/>
      <c r="R3" s="10"/>
      <c r="S3" s="10"/>
      <c r="T3" s="32"/>
    </row>
    <row r="4" spans="1:21" ht="24.75" customHeight="1" x14ac:dyDescent="0.2">
      <c r="A4" s="17"/>
      <c r="B4" s="17" t="s">
        <v>80</v>
      </c>
      <c r="C4" s="6"/>
      <c r="D4" s="68" t="s">
        <v>24</v>
      </c>
      <c r="E4" s="79">
        <v>0</v>
      </c>
      <c r="F4" s="57">
        <v>1</v>
      </c>
      <c r="G4" s="24">
        <v>2</v>
      </c>
      <c r="H4" s="24">
        <v>3</v>
      </c>
      <c r="I4" s="69" t="s">
        <v>12</v>
      </c>
      <c r="J4" s="57">
        <v>5</v>
      </c>
      <c r="K4" s="24">
        <v>6</v>
      </c>
      <c r="L4" s="24">
        <v>7</v>
      </c>
      <c r="M4" s="24">
        <v>8</v>
      </c>
      <c r="N4" s="24">
        <v>9</v>
      </c>
      <c r="O4" s="24">
        <v>10</v>
      </c>
      <c r="P4" s="24">
        <v>11</v>
      </c>
      <c r="Q4" s="73" t="s">
        <v>71</v>
      </c>
      <c r="R4" s="24">
        <v>12</v>
      </c>
      <c r="S4" s="24">
        <v>13</v>
      </c>
      <c r="T4" s="8"/>
      <c r="U4" s="8"/>
    </row>
    <row r="5" spans="1:21" x14ac:dyDescent="0.2">
      <c r="A5" s="18"/>
      <c r="B5" s="9" t="s">
        <v>1</v>
      </c>
      <c r="C5" s="9" t="s">
        <v>2</v>
      </c>
      <c r="D5" s="21" t="s">
        <v>3</v>
      </c>
      <c r="E5" s="98">
        <v>41626</v>
      </c>
      <c r="F5" s="99">
        <v>41282</v>
      </c>
      <c r="G5" s="99">
        <f>F5+7</f>
        <v>41289</v>
      </c>
      <c r="H5" s="99">
        <f t="shared" ref="H5:S5" si="0">G5+7</f>
        <v>41296</v>
      </c>
      <c r="I5" s="99">
        <f t="shared" si="0"/>
        <v>41303</v>
      </c>
      <c r="J5" s="99">
        <f t="shared" si="0"/>
        <v>41310</v>
      </c>
      <c r="K5" s="99">
        <f t="shared" si="0"/>
        <v>41317</v>
      </c>
      <c r="L5" s="99">
        <f t="shared" si="0"/>
        <v>41324</v>
      </c>
      <c r="M5" s="99">
        <f t="shared" si="0"/>
        <v>41331</v>
      </c>
      <c r="N5" s="99">
        <f t="shared" si="0"/>
        <v>41338</v>
      </c>
      <c r="O5" s="99">
        <f t="shared" si="0"/>
        <v>41345</v>
      </c>
      <c r="P5" s="99">
        <f t="shared" si="0"/>
        <v>41352</v>
      </c>
      <c r="Q5" s="100">
        <f t="shared" si="0"/>
        <v>41359</v>
      </c>
      <c r="R5" s="99">
        <f t="shared" si="0"/>
        <v>41366</v>
      </c>
      <c r="S5" s="101">
        <f t="shared" si="0"/>
        <v>41373</v>
      </c>
      <c r="T5" s="34" t="s">
        <v>0</v>
      </c>
      <c r="U5" s="34" t="s">
        <v>41</v>
      </c>
    </row>
    <row r="6" spans="1:21" x14ac:dyDescent="0.2">
      <c r="A6" s="19">
        <v>1</v>
      </c>
      <c r="B6" s="78" t="s">
        <v>98</v>
      </c>
      <c r="C6" s="78" t="s">
        <v>75</v>
      </c>
      <c r="D6" s="86" t="s">
        <v>6</v>
      </c>
      <c r="E6" s="80"/>
      <c r="F6" s="31"/>
      <c r="G6" s="31"/>
      <c r="H6" s="31"/>
      <c r="I6" s="97"/>
      <c r="J6" s="84"/>
      <c r="K6" s="97" t="s">
        <v>48</v>
      </c>
      <c r="L6" s="22"/>
      <c r="M6" s="22"/>
      <c r="N6" s="22"/>
      <c r="O6" s="22"/>
      <c r="P6" s="97" t="s">
        <v>48</v>
      </c>
      <c r="Q6" s="74"/>
      <c r="R6" s="22"/>
      <c r="S6" s="31"/>
      <c r="T6" s="35">
        <f t="shared" ref="T6:T41" si="1">IF(COUNTA(F6:S6)=0,"",COUNTA(F6:S6))</f>
        <v>2</v>
      </c>
      <c r="U6" s="40" t="str">
        <f t="shared" ref="U6:U41" si="2">IF((COUNTA(F6:S6)&gt;=$T$52),1,"")</f>
        <v/>
      </c>
    </row>
    <row r="7" spans="1:21" x14ac:dyDescent="0.2">
      <c r="A7" s="19">
        <f t="shared" ref="A7:A41" si="3">A6+1</f>
        <v>2</v>
      </c>
      <c r="B7" s="20" t="s">
        <v>33</v>
      </c>
      <c r="C7" s="20" t="s">
        <v>60</v>
      </c>
      <c r="D7" s="21" t="s">
        <v>4</v>
      </c>
      <c r="E7" s="80"/>
      <c r="F7" s="85" t="s">
        <v>48</v>
      </c>
      <c r="G7" s="85" t="s">
        <v>48</v>
      </c>
      <c r="H7" s="96"/>
      <c r="I7" s="97" t="s">
        <v>48</v>
      </c>
      <c r="J7" s="84" t="s">
        <v>48</v>
      </c>
      <c r="K7" s="97" t="s">
        <v>48</v>
      </c>
      <c r="L7" s="97" t="s">
        <v>48</v>
      </c>
      <c r="M7" s="97" t="s">
        <v>48</v>
      </c>
      <c r="N7" s="97" t="s">
        <v>51</v>
      </c>
      <c r="O7" s="97" t="s">
        <v>48</v>
      </c>
      <c r="P7" s="97" t="s">
        <v>48</v>
      </c>
      <c r="Q7" s="74"/>
      <c r="R7" s="97" t="s">
        <v>48</v>
      </c>
      <c r="S7" s="31"/>
      <c r="T7" s="35">
        <f t="shared" si="1"/>
        <v>11</v>
      </c>
      <c r="U7" s="40">
        <f t="shared" si="2"/>
        <v>1</v>
      </c>
    </row>
    <row r="8" spans="1:21" x14ac:dyDescent="0.2">
      <c r="A8" s="19">
        <f t="shared" si="3"/>
        <v>3</v>
      </c>
      <c r="B8" s="78" t="s">
        <v>84</v>
      </c>
      <c r="C8" s="78" t="s">
        <v>69</v>
      </c>
      <c r="D8" s="86" t="s">
        <v>5</v>
      </c>
      <c r="E8" s="80"/>
      <c r="F8" s="85" t="s">
        <v>48</v>
      </c>
      <c r="G8" s="85"/>
      <c r="H8" s="85" t="s">
        <v>47</v>
      </c>
      <c r="I8" s="22"/>
      <c r="J8" s="31"/>
      <c r="K8" s="97" t="s">
        <v>47</v>
      </c>
      <c r="L8" s="97" t="s">
        <v>47</v>
      </c>
      <c r="M8" s="22"/>
      <c r="N8" s="22"/>
      <c r="O8" s="97" t="s">
        <v>47</v>
      </c>
      <c r="P8" s="22"/>
      <c r="Q8" s="74"/>
      <c r="R8" s="22"/>
      <c r="S8" s="31"/>
      <c r="T8" s="35">
        <f t="shared" si="1"/>
        <v>5</v>
      </c>
      <c r="U8" s="40" t="str">
        <f t="shared" si="2"/>
        <v/>
      </c>
    </row>
    <row r="9" spans="1:21" x14ac:dyDescent="0.2">
      <c r="A9" s="19">
        <f t="shared" si="3"/>
        <v>4</v>
      </c>
      <c r="B9" s="20" t="s">
        <v>14</v>
      </c>
      <c r="C9" s="20" t="s">
        <v>73</v>
      </c>
      <c r="D9" s="21" t="s">
        <v>4</v>
      </c>
      <c r="E9" s="87" t="s">
        <v>47</v>
      </c>
      <c r="F9" s="31"/>
      <c r="G9" s="84" t="s">
        <v>47</v>
      </c>
      <c r="H9" s="84" t="s">
        <v>47</v>
      </c>
      <c r="I9" s="22"/>
      <c r="J9" s="84" t="s">
        <v>47</v>
      </c>
      <c r="K9" s="97" t="s">
        <v>47</v>
      </c>
      <c r="L9" s="97" t="s">
        <v>47</v>
      </c>
      <c r="M9" s="97" t="s">
        <v>47</v>
      </c>
      <c r="N9" s="22"/>
      <c r="O9" s="22"/>
      <c r="P9" s="97" t="s">
        <v>49</v>
      </c>
      <c r="Q9" s="74"/>
      <c r="R9" s="97" t="s">
        <v>47</v>
      </c>
      <c r="S9" s="84" t="s">
        <v>51</v>
      </c>
      <c r="T9" s="35">
        <f t="shared" si="1"/>
        <v>9</v>
      </c>
      <c r="U9" s="40">
        <f t="shared" si="2"/>
        <v>1</v>
      </c>
    </row>
    <row r="10" spans="1:21" x14ac:dyDescent="0.2">
      <c r="A10" s="19">
        <f t="shared" si="3"/>
        <v>5</v>
      </c>
      <c r="B10" s="78" t="s">
        <v>82</v>
      </c>
      <c r="C10" s="20" t="s">
        <v>72</v>
      </c>
      <c r="D10" s="21" t="s">
        <v>4</v>
      </c>
      <c r="E10" s="87" t="s">
        <v>48</v>
      </c>
      <c r="F10" s="31"/>
      <c r="G10" s="84"/>
      <c r="H10" s="84"/>
      <c r="I10" s="97" t="s">
        <v>48</v>
      </c>
      <c r="J10" s="31"/>
      <c r="K10" s="22"/>
      <c r="L10" s="97" t="s">
        <v>48</v>
      </c>
      <c r="M10" s="22"/>
      <c r="N10" s="22"/>
      <c r="O10" s="22"/>
      <c r="P10" s="22"/>
      <c r="Q10" s="74"/>
      <c r="R10" s="22"/>
      <c r="S10" s="31"/>
      <c r="T10" s="35">
        <f t="shared" si="1"/>
        <v>2</v>
      </c>
      <c r="U10" s="40" t="str">
        <f t="shared" si="2"/>
        <v/>
      </c>
    </row>
    <row r="11" spans="1:21" x14ac:dyDescent="0.2">
      <c r="A11" s="19">
        <f t="shared" si="3"/>
        <v>6</v>
      </c>
      <c r="B11" s="20" t="s">
        <v>66</v>
      </c>
      <c r="C11" s="20" t="s">
        <v>50</v>
      </c>
      <c r="D11" s="21" t="s">
        <v>4</v>
      </c>
      <c r="E11" s="87" t="s">
        <v>48</v>
      </c>
      <c r="F11" s="31"/>
      <c r="G11" s="84"/>
      <c r="H11" s="84"/>
      <c r="I11" s="97" t="s">
        <v>47</v>
      </c>
      <c r="J11" s="84" t="s">
        <v>47</v>
      </c>
      <c r="K11" s="22"/>
      <c r="L11" s="97" t="s">
        <v>47</v>
      </c>
      <c r="M11" s="22"/>
      <c r="N11" s="22"/>
      <c r="O11" s="22"/>
      <c r="P11" s="22"/>
      <c r="Q11" s="74"/>
      <c r="R11" s="22"/>
      <c r="S11" s="31"/>
      <c r="T11" s="35">
        <f t="shared" si="1"/>
        <v>3</v>
      </c>
      <c r="U11" s="40" t="str">
        <f t="shared" si="2"/>
        <v/>
      </c>
    </row>
    <row r="12" spans="1:21" x14ac:dyDescent="0.2">
      <c r="A12" s="19">
        <f t="shared" si="3"/>
        <v>7</v>
      </c>
      <c r="B12" s="20" t="s">
        <v>38</v>
      </c>
      <c r="C12" s="20" t="s">
        <v>35</v>
      </c>
      <c r="D12" s="21" t="s">
        <v>4</v>
      </c>
      <c r="E12" s="80"/>
      <c r="F12" s="84" t="s">
        <v>48</v>
      </c>
      <c r="G12" s="84" t="s">
        <v>49</v>
      </c>
      <c r="H12" s="84" t="s">
        <v>48</v>
      </c>
      <c r="I12" s="97" t="s">
        <v>47</v>
      </c>
      <c r="J12" s="84" t="s">
        <v>47</v>
      </c>
      <c r="K12" s="22"/>
      <c r="L12" s="22"/>
      <c r="M12" s="97" t="s">
        <v>48</v>
      </c>
      <c r="N12" s="22"/>
      <c r="O12" s="97" t="s">
        <v>47</v>
      </c>
      <c r="P12" s="22"/>
      <c r="Q12" s="74"/>
      <c r="R12" s="22"/>
      <c r="S12" s="31"/>
      <c r="T12" s="35">
        <f t="shared" si="1"/>
        <v>7</v>
      </c>
      <c r="U12" s="40">
        <f t="shared" si="2"/>
        <v>1</v>
      </c>
    </row>
    <row r="13" spans="1:21" x14ac:dyDescent="0.2">
      <c r="A13" s="19">
        <f t="shared" si="3"/>
        <v>8</v>
      </c>
      <c r="B13" s="78" t="s">
        <v>94</v>
      </c>
      <c r="C13" s="78" t="s">
        <v>75</v>
      </c>
      <c r="D13" s="86" t="s">
        <v>6</v>
      </c>
      <c r="E13" s="80"/>
      <c r="F13" s="84"/>
      <c r="G13" s="84"/>
      <c r="H13" s="84"/>
      <c r="I13" s="97"/>
      <c r="J13" s="84" t="s">
        <v>48</v>
      </c>
      <c r="K13" s="22"/>
      <c r="L13" s="22"/>
      <c r="M13" s="22"/>
      <c r="N13" s="22"/>
      <c r="O13" s="22"/>
      <c r="P13" s="22"/>
      <c r="Q13" s="74"/>
      <c r="R13" s="22"/>
      <c r="S13" s="31"/>
      <c r="T13" s="35">
        <f t="shared" si="1"/>
        <v>1</v>
      </c>
      <c r="U13" s="40" t="str">
        <f t="shared" si="2"/>
        <v/>
      </c>
    </row>
    <row r="14" spans="1:21" x14ac:dyDescent="0.2">
      <c r="A14" s="19">
        <f t="shared" si="3"/>
        <v>9</v>
      </c>
      <c r="B14" s="78" t="s">
        <v>87</v>
      </c>
      <c r="C14" s="78" t="s">
        <v>91</v>
      </c>
      <c r="D14" s="86" t="s">
        <v>5</v>
      </c>
      <c r="E14" s="80"/>
      <c r="F14" s="84"/>
      <c r="G14" s="84"/>
      <c r="H14" s="84"/>
      <c r="I14" s="97" t="s">
        <v>47</v>
      </c>
      <c r="J14" s="31"/>
      <c r="K14" s="22"/>
      <c r="L14" s="22"/>
      <c r="M14" s="22"/>
      <c r="N14" s="22"/>
      <c r="O14" s="22"/>
      <c r="P14" s="22"/>
      <c r="Q14" s="74"/>
      <c r="R14" s="22"/>
      <c r="S14" s="31"/>
      <c r="T14" s="35">
        <f t="shared" si="1"/>
        <v>1</v>
      </c>
      <c r="U14" s="40" t="str">
        <f t="shared" si="2"/>
        <v/>
      </c>
    </row>
    <row r="15" spans="1:21" x14ac:dyDescent="0.2">
      <c r="A15" s="19">
        <f t="shared" si="3"/>
        <v>10</v>
      </c>
      <c r="B15" s="20" t="s">
        <v>76</v>
      </c>
      <c r="C15" s="20" t="s">
        <v>65</v>
      </c>
      <c r="D15" s="21" t="s">
        <v>6</v>
      </c>
      <c r="E15" s="80"/>
      <c r="F15" s="84" t="s">
        <v>48</v>
      </c>
      <c r="G15" s="84"/>
      <c r="H15" s="84"/>
      <c r="I15" s="22"/>
      <c r="J15" s="31"/>
      <c r="K15" s="22"/>
      <c r="L15" s="22"/>
      <c r="M15" s="22"/>
      <c r="N15" s="22"/>
      <c r="O15" s="22"/>
      <c r="P15" s="22"/>
      <c r="Q15" s="74"/>
      <c r="R15" s="22"/>
      <c r="S15" s="31"/>
      <c r="T15" s="35">
        <f t="shared" si="1"/>
        <v>1</v>
      </c>
      <c r="U15" s="40" t="str">
        <f t="shared" si="2"/>
        <v/>
      </c>
    </row>
    <row r="16" spans="1:21" x14ac:dyDescent="0.2">
      <c r="A16" s="19">
        <f t="shared" si="3"/>
        <v>11</v>
      </c>
      <c r="B16" s="20" t="s">
        <v>39</v>
      </c>
      <c r="C16" s="20" t="s">
        <v>40</v>
      </c>
      <c r="D16" s="21" t="s">
        <v>4</v>
      </c>
      <c r="E16" s="80"/>
      <c r="F16" s="84" t="s">
        <v>48</v>
      </c>
      <c r="G16" s="84" t="s">
        <v>48</v>
      </c>
      <c r="H16" s="84"/>
      <c r="I16" s="22"/>
      <c r="J16" s="31"/>
      <c r="K16" s="97" t="s">
        <v>48</v>
      </c>
      <c r="L16" s="97" t="s">
        <v>48</v>
      </c>
      <c r="M16" s="22"/>
      <c r="N16" s="97" t="s">
        <v>49</v>
      </c>
      <c r="O16" s="97" t="s">
        <v>48</v>
      </c>
      <c r="P16" s="22"/>
      <c r="Q16" s="74"/>
      <c r="R16" s="97" t="s">
        <v>47</v>
      </c>
      <c r="S16" s="31"/>
      <c r="T16" s="35">
        <f t="shared" si="1"/>
        <v>7</v>
      </c>
      <c r="U16" s="40">
        <f t="shared" si="2"/>
        <v>1</v>
      </c>
    </row>
    <row r="17" spans="1:21" x14ac:dyDescent="0.2">
      <c r="A17" s="19">
        <f t="shared" si="3"/>
        <v>12</v>
      </c>
      <c r="B17" s="20" t="s">
        <v>15</v>
      </c>
      <c r="C17" s="19" t="s">
        <v>50</v>
      </c>
      <c r="D17" s="21" t="s">
        <v>4</v>
      </c>
      <c r="E17" s="80"/>
      <c r="F17" s="84" t="s">
        <v>48</v>
      </c>
      <c r="G17" s="84" t="s">
        <v>48</v>
      </c>
      <c r="H17" s="84"/>
      <c r="I17" s="97" t="s">
        <v>48</v>
      </c>
      <c r="J17" s="84" t="s">
        <v>48</v>
      </c>
      <c r="K17" s="97" t="s">
        <v>49</v>
      </c>
      <c r="L17" s="97" t="s">
        <v>47</v>
      </c>
      <c r="M17" s="97" t="s">
        <v>48</v>
      </c>
      <c r="N17" s="97" t="s">
        <v>51</v>
      </c>
      <c r="O17" s="97" t="s">
        <v>48</v>
      </c>
      <c r="P17" s="97" t="s">
        <v>48</v>
      </c>
      <c r="Q17" s="74"/>
      <c r="R17" s="97" t="s">
        <v>47</v>
      </c>
      <c r="S17" s="84" t="s">
        <v>51</v>
      </c>
      <c r="T17" s="35">
        <f t="shared" si="1"/>
        <v>12</v>
      </c>
      <c r="U17" s="40">
        <f t="shared" si="2"/>
        <v>1</v>
      </c>
    </row>
    <row r="18" spans="1:21" x14ac:dyDescent="0.2">
      <c r="A18" s="19">
        <f t="shared" si="3"/>
        <v>13</v>
      </c>
      <c r="B18" s="20" t="s">
        <v>79</v>
      </c>
      <c r="C18" s="20" t="s">
        <v>7</v>
      </c>
      <c r="D18" s="21" t="s">
        <v>4</v>
      </c>
      <c r="E18" s="80"/>
      <c r="F18" s="31"/>
      <c r="G18" s="84"/>
      <c r="H18" s="84" t="s">
        <v>48</v>
      </c>
      <c r="I18" s="22"/>
      <c r="J18" s="84" t="s">
        <v>48</v>
      </c>
      <c r="K18" s="97" t="s">
        <v>48</v>
      </c>
      <c r="L18" s="97" t="s">
        <v>48</v>
      </c>
      <c r="M18" s="97" t="s">
        <v>49</v>
      </c>
      <c r="N18" s="97" t="s">
        <v>51</v>
      </c>
      <c r="O18" s="97" t="s">
        <v>47</v>
      </c>
      <c r="P18" s="22"/>
      <c r="Q18" s="74"/>
      <c r="R18" s="97" t="s">
        <v>48</v>
      </c>
      <c r="S18" s="84" t="s">
        <v>51</v>
      </c>
      <c r="T18" s="35">
        <f t="shared" si="1"/>
        <v>9</v>
      </c>
      <c r="U18" s="40">
        <f t="shared" si="2"/>
        <v>1</v>
      </c>
    </row>
    <row r="19" spans="1:21" x14ac:dyDescent="0.2">
      <c r="A19" s="19">
        <f t="shared" si="3"/>
        <v>14</v>
      </c>
      <c r="B19" s="78" t="s">
        <v>109</v>
      </c>
      <c r="C19" s="20"/>
      <c r="D19" s="86" t="s">
        <v>4</v>
      </c>
      <c r="E19" s="80"/>
      <c r="F19" s="31"/>
      <c r="G19" s="84"/>
      <c r="H19" s="84"/>
      <c r="I19" s="22"/>
      <c r="J19" s="84"/>
      <c r="K19" s="97"/>
      <c r="L19" s="97"/>
      <c r="M19" s="97"/>
      <c r="N19" s="97"/>
      <c r="O19" s="97"/>
      <c r="P19" s="22"/>
      <c r="Q19" s="74"/>
      <c r="R19" s="97" t="s">
        <v>47</v>
      </c>
      <c r="S19" s="31"/>
      <c r="T19" s="35">
        <f t="shared" ref="T19" si="4">IF(COUNTA(F19:S19)=0,"",COUNTA(F19:S19))</f>
        <v>1</v>
      </c>
      <c r="U19" s="40" t="str">
        <f t="shared" si="2"/>
        <v/>
      </c>
    </row>
    <row r="20" spans="1:21" x14ac:dyDescent="0.2">
      <c r="A20" s="19">
        <f t="shared" si="3"/>
        <v>15</v>
      </c>
      <c r="B20" s="20" t="s">
        <v>77</v>
      </c>
      <c r="C20" s="19" t="s">
        <v>78</v>
      </c>
      <c r="D20" s="21" t="s">
        <v>4</v>
      </c>
      <c r="E20" s="80"/>
      <c r="F20" s="31"/>
      <c r="G20" s="84"/>
      <c r="H20" s="84"/>
      <c r="I20" s="22"/>
      <c r="J20" s="31"/>
      <c r="K20" s="22"/>
      <c r="L20" s="22"/>
      <c r="M20" s="22"/>
      <c r="N20" s="97" t="s">
        <v>51</v>
      </c>
      <c r="O20" s="22"/>
      <c r="P20" s="22"/>
      <c r="Q20" s="74"/>
      <c r="R20" s="22"/>
      <c r="S20" s="31"/>
      <c r="T20" s="35">
        <f t="shared" si="1"/>
        <v>1</v>
      </c>
      <c r="U20" s="40" t="str">
        <f t="shared" si="2"/>
        <v/>
      </c>
    </row>
    <row r="21" spans="1:21" x14ac:dyDescent="0.2">
      <c r="A21" s="19">
        <f t="shared" si="3"/>
        <v>16</v>
      </c>
      <c r="B21" s="20" t="s">
        <v>16</v>
      </c>
      <c r="C21" s="20" t="s">
        <v>8</v>
      </c>
      <c r="D21" s="21" t="s">
        <v>4</v>
      </c>
      <c r="E21" s="87" t="s">
        <v>47</v>
      </c>
      <c r="F21" s="84" t="s">
        <v>48</v>
      </c>
      <c r="G21" s="84" t="s">
        <v>47</v>
      </c>
      <c r="H21" s="84" t="s">
        <v>47</v>
      </c>
      <c r="I21" s="97" t="s">
        <v>47</v>
      </c>
      <c r="J21" s="84" t="s">
        <v>47</v>
      </c>
      <c r="K21" s="97" t="s">
        <v>47</v>
      </c>
      <c r="L21" s="97" t="s">
        <v>47</v>
      </c>
      <c r="M21" s="97" t="s">
        <v>47</v>
      </c>
      <c r="N21" s="97" t="s">
        <v>51</v>
      </c>
      <c r="O21" s="97" t="s">
        <v>47</v>
      </c>
      <c r="P21" s="97" t="s">
        <v>47</v>
      </c>
      <c r="Q21" s="74"/>
      <c r="R21" s="97" t="s">
        <v>47</v>
      </c>
      <c r="S21" s="84" t="s">
        <v>51</v>
      </c>
      <c r="T21" s="35">
        <f t="shared" si="1"/>
        <v>13</v>
      </c>
      <c r="U21" s="40">
        <f t="shared" si="2"/>
        <v>1</v>
      </c>
    </row>
    <row r="22" spans="1:21" x14ac:dyDescent="0.2">
      <c r="A22" s="19">
        <f t="shared" si="3"/>
        <v>17</v>
      </c>
      <c r="B22" s="78" t="s">
        <v>92</v>
      </c>
      <c r="C22" s="78" t="s">
        <v>65</v>
      </c>
      <c r="D22" s="86" t="s">
        <v>6</v>
      </c>
      <c r="E22" s="87"/>
      <c r="F22" s="84"/>
      <c r="G22" s="84"/>
      <c r="H22" s="84"/>
      <c r="I22" s="97"/>
      <c r="J22" s="84" t="s">
        <v>48</v>
      </c>
      <c r="K22" s="97" t="s">
        <v>48</v>
      </c>
      <c r="L22" s="22"/>
      <c r="M22" s="22"/>
      <c r="N22" s="22"/>
      <c r="O22" s="22"/>
      <c r="P22" s="97" t="s">
        <v>48</v>
      </c>
      <c r="Q22" s="74"/>
      <c r="R22" s="97" t="s">
        <v>48</v>
      </c>
      <c r="S22" s="31"/>
      <c r="T22" s="35">
        <f t="shared" si="1"/>
        <v>4</v>
      </c>
      <c r="U22" s="40" t="str">
        <f t="shared" si="2"/>
        <v/>
      </c>
    </row>
    <row r="23" spans="1:21" x14ac:dyDescent="0.2">
      <c r="A23" s="19">
        <f t="shared" si="3"/>
        <v>18</v>
      </c>
      <c r="B23" s="20" t="s">
        <v>17</v>
      </c>
      <c r="C23" s="20" t="s">
        <v>70</v>
      </c>
      <c r="D23" s="21" t="s">
        <v>6</v>
      </c>
      <c r="E23" s="80"/>
      <c r="F23" s="84"/>
      <c r="G23" s="84"/>
      <c r="H23" s="84" t="s">
        <v>49</v>
      </c>
      <c r="I23" s="97" t="s">
        <v>48</v>
      </c>
      <c r="J23" s="84" t="s">
        <v>47</v>
      </c>
      <c r="K23" s="97" t="s">
        <v>47</v>
      </c>
      <c r="L23" s="22"/>
      <c r="M23" s="97" t="s">
        <v>48</v>
      </c>
      <c r="N23" s="22"/>
      <c r="O23" s="97" t="s">
        <v>48</v>
      </c>
      <c r="P23" s="97" t="s">
        <v>48</v>
      </c>
      <c r="Q23" s="74"/>
      <c r="R23" s="97" t="s">
        <v>47</v>
      </c>
      <c r="S23" s="31"/>
      <c r="T23" s="35">
        <f t="shared" si="1"/>
        <v>8</v>
      </c>
      <c r="U23" s="40">
        <f t="shared" si="2"/>
        <v>1</v>
      </c>
    </row>
    <row r="24" spans="1:21" x14ac:dyDescent="0.2">
      <c r="A24" s="19">
        <f t="shared" si="3"/>
        <v>19</v>
      </c>
      <c r="B24" s="78" t="s">
        <v>86</v>
      </c>
      <c r="C24" s="78" t="s">
        <v>75</v>
      </c>
      <c r="D24" s="86" t="s">
        <v>6</v>
      </c>
      <c r="E24" s="80"/>
      <c r="F24" s="84"/>
      <c r="G24" s="84"/>
      <c r="H24" s="84"/>
      <c r="I24" s="97" t="s">
        <v>48</v>
      </c>
      <c r="J24" s="84" t="s">
        <v>48</v>
      </c>
      <c r="K24" s="97" t="s">
        <v>48</v>
      </c>
      <c r="L24" s="22"/>
      <c r="M24" s="97" t="s">
        <v>48</v>
      </c>
      <c r="N24" s="22"/>
      <c r="O24" s="97" t="s">
        <v>48</v>
      </c>
      <c r="P24" s="22"/>
      <c r="Q24" s="74"/>
      <c r="R24" s="97" t="s">
        <v>48</v>
      </c>
      <c r="S24" s="31"/>
      <c r="T24" s="35">
        <f t="shared" si="1"/>
        <v>6</v>
      </c>
      <c r="U24" s="40" t="str">
        <f t="shared" si="2"/>
        <v/>
      </c>
    </row>
    <row r="25" spans="1:21" x14ac:dyDescent="0.2">
      <c r="A25" s="19">
        <f t="shared" si="3"/>
        <v>20</v>
      </c>
      <c r="B25" s="20" t="s">
        <v>18</v>
      </c>
      <c r="C25" s="20" t="s">
        <v>9</v>
      </c>
      <c r="D25" s="21" t="s">
        <v>5</v>
      </c>
      <c r="E25" s="80"/>
      <c r="F25" s="84" t="s">
        <v>49</v>
      </c>
      <c r="G25" s="84" t="s">
        <v>48</v>
      </c>
      <c r="H25" s="84" t="s">
        <v>47</v>
      </c>
      <c r="I25" s="97" t="s">
        <v>47</v>
      </c>
      <c r="J25" s="84" t="s">
        <v>47</v>
      </c>
      <c r="K25" s="97" t="s">
        <v>47</v>
      </c>
      <c r="L25" s="22"/>
      <c r="M25" s="22"/>
      <c r="N25" s="22"/>
      <c r="O25" s="97" t="s">
        <v>47</v>
      </c>
      <c r="P25" s="22"/>
      <c r="Q25" s="74"/>
      <c r="R25" s="97" t="s">
        <v>47</v>
      </c>
      <c r="S25" s="31"/>
      <c r="T25" s="35">
        <f t="shared" si="1"/>
        <v>8</v>
      </c>
      <c r="U25" s="40">
        <f t="shared" si="2"/>
        <v>1</v>
      </c>
    </row>
    <row r="26" spans="1:21" x14ac:dyDescent="0.2">
      <c r="A26" s="19">
        <f t="shared" si="3"/>
        <v>21</v>
      </c>
      <c r="B26" s="20" t="s">
        <v>67</v>
      </c>
      <c r="C26" s="20" t="s">
        <v>59</v>
      </c>
      <c r="D26" s="21" t="s">
        <v>6</v>
      </c>
      <c r="E26" s="80"/>
      <c r="F26" s="31"/>
      <c r="G26" s="84"/>
      <c r="H26" s="84"/>
      <c r="I26" s="22"/>
      <c r="J26" s="84" t="s">
        <v>48</v>
      </c>
      <c r="K26" s="97" t="s">
        <v>48</v>
      </c>
      <c r="L26" s="22"/>
      <c r="M26" s="97" t="s">
        <v>48</v>
      </c>
      <c r="N26" s="22"/>
      <c r="O26" s="22"/>
      <c r="P26" s="22"/>
      <c r="Q26" s="74"/>
      <c r="R26" s="22"/>
      <c r="S26" s="31"/>
      <c r="T26" s="35">
        <f t="shared" si="1"/>
        <v>3</v>
      </c>
      <c r="U26" s="40" t="str">
        <f t="shared" si="2"/>
        <v/>
      </c>
    </row>
    <row r="27" spans="1:21" x14ac:dyDescent="0.2">
      <c r="A27" s="19">
        <f t="shared" si="3"/>
        <v>22</v>
      </c>
      <c r="B27" s="20" t="s">
        <v>19</v>
      </c>
      <c r="C27" s="20" t="s">
        <v>10</v>
      </c>
      <c r="D27" s="21" t="s">
        <v>4</v>
      </c>
      <c r="E27" s="80"/>
      <c r="F27" s="31"/>
      <c r="G27" s="84" t="s">
        <v>48</v>
      </c>
      <c r="H27" s="84" t="s">
        <v>48</v>
      </c>
      <c r="I27" s="97" t="s">
        <v>48</v>
      </c>
      <c r="J27" s="84" t="s">
        <v>48</v>
      </c>
      <c r="K27" s="97" t="s">
        <v>48</v>
      </c>
      <c r="L27" s="22"/>
      <c r="M27" s="22"/>
      <c r="N27" s="22"/>
      <c r="O27" s="22"/>
      <c r="P27" s="22"/>
      <c r="Q27" s="74"/>
      <c r="R27" s="22"/>
      <c r="S27" s="31"/>
      <c r="T27" s="35">
        <f t="shared" si="1"/>
        <v>5</v>
      </c>
      <c r="U27" s="40" t="str">
        <f t="shared" si="2"/>
        <v/>
      </c>
    </row>
    <row r="28" spans="1:21" x14ac:dyDescent="0.2">
      <c r="A28" s="19">
        <f t="shared" si="3"/>
        <v>23</v>
      </c>
      <c r="B28" s="20" t="s">
        <v>34</v>
      </c>
      <c r="C28" s="20" t="s">
        <v>63</v>
      </c>
      <c r="D28" s="21" t="s">
        <v>4</v>
      </c>
      <c r="E28" s="80"/>
      <c r="F28" s="31"/>
      <c r="G28" s="84"/>
      <c r="H28" s="84" t="s">
        <v>48</v>
      </c>
      <c r="I28" s="97" t="s">
        <v>47</v>
      </c>
      <c r="J28" s="84" t="s">
        <v>49</v>
      </c>
      <c r="K28" s="97" t="s">
        <v>47</v>
      </c>
      <c r="L28" s="97" t="s">
        <v>48</v>
      </c>
      <c r="M28" s="97" t="s">
        <v>47</v>
      </c>
      <c r="N28" s="22"/>
      <c r="O28" s="22"/>
      <c r="P28" s="22"/>
      <c r="Q28" s="74"/>
      <c r="R28" s="22"/>
      <c r="S28" s="84" t="s">
        <v>51</v>
      </c>
      <c r="T28" s="35">
        <f t="shared" si="1"/>
        <v>7</v>
      </c>
      <c r="U28" s="40">
        <f t="shared" si="2"/>
        <v>1</v>
      </c>
    </row>
    <row r="29" spans="1:21" x14ac:dyDescent="0.2">
      <c r="A29" s="19">
        <f t="shared" si="3"/>
        <v>24</v>
      </c>
      <c r="B29" s="20" t="s">
        <v>81</v>
      </c>
      <c r="C29" s="19" t="s">
        <v>9</v>
      </c>
      <c r="D29" s="21" t="s">
        <v>5</v>
      </c>
      <c r="E29" s="80"/>
      <c r="F29" s="31"/>
      <c r="G29" s="84"/>
      <c r="H29" s="84"/>
      <c r="I29" s="22"/>
      <c r="J29" s="31"/>
      <c r="K29" s="22"/>
      <c r="L29" s="97" t="s">
        <v>47</v>
      </c>
      <c r="M29" s="22"/>
      <c r="N29" s="22"/>
      <c r="O29" s="22"/>
      <c r="P29" s="22"/>
      <c r="Q29" s="74"/>
      <c r="R29" s="97" t="s">
        <v>47</v>
      </c>
      <c r="S29" s="31"/>
      <c r="T29" s="35">
        <f t="shared" si="1"/>
        <v>2</v>
      </c>
      <c r="U29" s="40" t="str">
        <f t="shared" si="2"/>
        <v/>
      </c>
    </row>
    <row r="30" spans="1:21" x14ac:dyDescent="0.2">
      <c r="A30" s="19">
        <f t="shared" si="3"/>
        <v>25</v>
      </c>
      <c r="B30" s="20" t="s">
        <v>20</v>
      </c>
      <c r="C30" s="19" t="s">
        <v>9</v>
      </c>
      <c r="D30" s="21" t="s">
        <v>5</v>
      </c>
      <c r="E30" s="80"/>
      <c r="F30" s="84" t="s">
        <v>48</v>
      </c>
      <c r="G30" s="84" t="s">
        <v>48</v>
      </c>
      <c r="H30" s="84" t="s">
        <v>48</v>
      </c>
      <c r="I30" s="97" t="s">
        <v>48</v>
      </c>
      <c r="J30" s="31"/>
      <c r="K30" s="97" t="s">
        <v>48</v>
      </c>
      <c r="L30" s="97" t="s">
        <v>48</v>
      </c>
      <c r="M30" s="97" t="s">
        <v>48</v>
      </c>
      <c r="N30" s="97" t="s">
        <v>51</v>
      </c>
      <c r="O30" s="97" t="s">
        <v>47</v>
      </c>
      <c r="P30" s="97" t="s">
        <v>47</v>
      </c>
      <c r="Q30" s="74"/>
      <c r="R30" s="97" t="s">
        <v>49</v>
      </c>
      <c r="S30" s="31"/>
      <c r="T30" s="35">
        <f t="shared" si="1"/>
        <v>11</v>
      </c>
      <c r="U30" s="40">
        <f t="shared" si="2"/>
        <v>1</v>
      </c>
    </row>
    <row r="31" spans="1:21" x14ac:dyDescent="0.2">
      <c r="A31" s="19">
        <f t="shared" si="3"/>
        <v>26</v>
      </c>
      <c r="B31" s="19" t="s">
        <v>21</v>
      </c>
      <c r="C31" s="19" t="s">
        <v>50</v>
      </c>
      <c r="D31" s="21" t="s">
        <v>4</v>
      </c>
      <c r="E31" s="80"/>
      <c r="F31" s="31"/>
      <c r="G31" s="84"/>
      <c r="H31" s="84" t="s">
        <v>48</v>
      </c>
      <c r="I31" s="22"/>
      <c r="J31" s="84" t="s">
        <v>48</v>
      </c>
      <c r="K31" s="97" t="s">
        <v>47</v>
      </c>
      <c r="L31" s="97" t="s">
        <v>48</v>
      </c>
      <c r="M31" s="22"/>
      <c r="N31" s="97" t="s">
        <v>51</v>
      </c>
      <c r="O31" s="97" t="s">
        <v>48</v>
      </c>
      <c r="P31" s="22"/>
      <c r="Q31" s="74"/>
      <c r="R31" s="22"/>
      <c r="S31" s="84" t="s">
        <v>49</v>
      </c>
      <c r="T31" s="35">
        <f t="shared" si="1"/>
        <v>7</v>
      </c>
      <c r="U31" s="40">
        <f t="shared" si="2"/>
        <v>1</v>
      </c>
    </row>
    <row r="32" spans="1:21" x14ac:dyDescent="0.2">
      <c r="A32" s="19">
        <f t="shared" si="3"/>
        <v>27</v>
      </c>
      <c r="B32" s="88" t="s">
        <v>104</v>
      </c>
      <c r="C32" s="88" t="s">
        <v>105</v>
      </c>
      <c r="D32" s="86" t="s">
        <v>4</v>
      </c>
      <c r="E32" s="80"/>
      <c r="F32" s="31"/>
      <c r="G32" s="84"/>
      <c r="H32" s="84"/>
      <c r="I32" s="22"/>
      <c r="J32" s="84"/>
      <c r="K32" s="97"/>
      <c r="L32" s="97"/>
      <c r="M32" s="22"/>
      <c r="N32" s="97"/>
      <c r="O32" s="97" t="s">
        <v>47</v>
      </c>
      <c r="P32" s="22"/>
      <c r="Q32" s="74"/>
      <c r="R32" s="22"/>
      <c r="S32" s="31"/>
      <c r="T32" s="35">
        <f t="shared" ref="T32" si="5">IF(COUNTA(F32:S32)=0,"",COUNTA(F32:S32))</f>
        <v>1</v>
      </c>
      <c r="U32" s="40" t="str">
        <f t="shared" si="2"/>
        <v/>
      </c>
    </row>
    <row r="33" spans="1:21" x14ac:dyDescent="0.2">
      <c r="A33" s="19">
        <f t="shared" si="3"/>
        <v>28</v>
      </c>
      <c r="B33" s="19" t="s">
        <v>68</v>
      </c>
      <c r="C33" s="19" t="s">
        <v>69</v>
      </c>
      <c r="D33" s="21" t="s">
        <v>5</v>
      </c>
      <c r="E33" s="87" t="s">
        <v>48</v>
      </c>
      <c r="F33" s="84" t="s">
        <v>48</v>
      </c>
      <c r="G33" s="84" t="s">
        <v>48</v>
      </c>
      <c r="H33" s="84" t="s">
        <v>47</v>
      </c>
      <c r="I33" s="97" t="s">
        <v>48</v>
      </c>
      <c r="J33" s="84" t="s">
        <v>47</v>
      </c>
      <c r="K33" s="97" t="s">
        <v>47</v>
      </c>
      <c r="L33" s="97" t="s">
        <v>48</v>
      </c>
      <c r="M33" s="22"/>
      <c r="N33" s="97" t="s">
        <v>51</v>
      </c>
      <c r="O33" s="97" t="s">
        <v>49</v>
      </c>
      <c r="P33" s="22"/>
      <c r="Q33" s="74"/>
      <c r="R33" s="22"/>
      <c r="S33" s="84" t="s">
        <v>51</v>
      </c>
      <c r="T33" s="35">
        <f t="shared" si="1"/>
        <v>10</v>
      </c>
      <c r="U33" s="40">
        <f t="shared" si="2"/>
        <v>1</v>
      </c>
    </row>
    <row r="34" spans="1:21" x14ac:dyDescent="0.2">
      <c r="A34" s="19">
        <f t="shared" si="3"/>
        <v>29</v>
      </c>
      <c r="B34" s="20" t="s">
        <v>22</v>
      </c>
      <c r="C34" s="19" t="s">
        <v>50</v>
      </c>
      <c r="D34" s="21" t="s">
        <v>4</v>
      </c>
      <c r="E34" s="87" t="s">
        <v>48</v>
      </c>
      <c r="F34" s="31"/>
      <c r="G34" s="84"/>
      <c r="H34" s="84"/>
      <c r="I34" s="97" t="s">
        <v>49</v>
      </c>
      <c r="J34" s="84" t="s">
        <v>47</v>
      </c>
      <c r="K34" s="97" t="s">
        <v>48</v>
      </c>
      <c r="L34" s="97" t="s">
        <v>47</v>
      </c>
      <c r="M34" s="97" t="s">
        <v>48</v>
      </c>
      <c r="N34" s="97" t="s">
        <v>51</v>
      </c>
      <c r="O34" s="97" t="s">
        <v>48</v>
      </c>
      <c r="P34" s="97" t="s">
        <v>48</v>
      </c>
      <c r="Q34" s="74"/>
      <c r="R34" s="97" t="s">
        <v>47</v>
      </c>
      <c r="S34" s="31"/>
      <c r="T34" s="35">
        <f t="shared" si="1"/>
        <v>9</v>
      </c>
      <c r="U34" s="40">
        <f t="shared" si="2"/>
        <v>1</v>
      </c>
    </row>
    <row r="35" spans="1:21" x14ac:dyDescent="0.2">
      <c r="A35" s="19">
        <f t="shared" si="3"/>
        <v>30</v>
      </c>
      <c r="B35" s="78" t="s">
        <v>99</v>
      </c>
      <c r="C35" s="88" t="s">
        <v>96</v>
      </c>
      <c r="D35" s="86" t="s">
        <v>4</v>
      </c>
      <c r="E35" s="87"/>
      <c r="F35" s="31"/>
      <c r="G35" s="84"/>
      <c r="H35" s="84"/>
      <c r="I35" s="22"/>
      <c r="J35" s="31"/>
      <c r="K35" s="97" t="s">
        <v>48</v>
      </c>
      <c r="L35" s="22"/>
      <c r="M35" s="22"/>
      <c r="N35" s="22"/>
      <c r="O35" s="97" t="s">
        <v>48</v>
      </c>
      <c r="P35" s="22"/>
      <c r="Q35" s="74"/>
      <c r="R35" s="22"/>
      <c r="S35" s="31"/>
      <c r="T35" s="35">
        <f t="shared" si="1"/>
        <v>2</v>
      </c>
      <c r="U35" s="40" t="str">
        <f t="shared" si="2"/>
        <v/>
      </c>
    </row>
    <row r="36" spans="1:21" ht="12.75" customHeight="1" x14ac:dyDescent="0.2">
      <c r="A36" s="19">
        <f t="shared" si="3"/>
        <v>31</v>
      </c>
      <c r="B36" s="20" t="s">
        <v>61</v>
      </c>
      <c r="C36" s="19" t="s">
        <v>57</v>
      </c>
      <c r="D36" s="21" t="s">
        <v>4</v>
      </c>
      <c r="E36" s="87" t="s">
        <v>49</v>
      </c>
      <c r="F36" s="31"/>
      <c r="G36" s="84"/>
      <c r="H36" s="84" t="s">
        <v>48</v>
      </c>
      <c r="I36" s="97" t="s">
        <v>47</v>
      </c>
      <c r="J36" s="31"/>
      <c r="K36" s="22"/>
      <c r="L36" s="22"/>
      <c r="M36" s="97" t="s">
        <v>47</v>
      </c>
      <c r="N36" s="22"/>
      <c r="O36" s="22"/>
      <c r="P36" s="22"/>
      <c r="Q36" s="74"/>
      <c r="R36" s="22"/>
      <c r="S36" s="31"/>
      <c r="T36" s="35">
        <f t="shared" si="1"/>
        <v>3</v>
      </c>
      <c r="U36" s="40" t="str">
        <f t="shared" si="2"/>
        <v/>
      </c>
    </row>
    <row r="37" spans="1:21" ht="12.75" customHeight="1" x14ac:dyDescent="0.2">
      <c r="A37" s="19">
        <f t="shared" si="3"/>
        <v>32</v>
      </c>
      <c r="B37" s="78" t="s">
        <v>102</v>
      </c>
      <c r="C37" s="88" t="s">
        <v>103</v>
      </c>
      <c r="D37" s="86" t="s">
        <v>5</v>
      </c>
      <c r="E37" s="87"/>
      <c r="F37" s="31"/>
      <c r="G37" s="84"/>
      <c r="H37" s="84"/>
      <c r="I37" s="97"/>
      <c r="J37" s="31"/>
      <c r="K37" s="22"/>
      <c r="L37" s="22"/>
      <c r="M37" s="97"/>
      <c r="N37" s="22"/>
      <c r="O37" s="97" t="s">
        <v>48</v>
      </c>
      <c r="P37" s="22"/>
      <c r="Q37" s="74"/>
      <c r="R37" s="22"/>
      <c r="S37" s="31"/>
      <c r="T37" s="35">
        <f t="shared" ref="T37" si="6">IF(COUNTA(F37:S37)=0,"",COUNTA(F37:S37))</f>
        <v>1</v>
      </c>
      <c r="U37" s="40" t="str">
        <f t="shared" si="2"/>
        <v/>
      </c>
    </row>
    <row r="38" spans="1:21" ht="12.75" customHeight="1" x14ac:dyDescent="0.2">
      <c r="A38" s="19">
        <f t="shared" si="3"/>
        <v>33</v>
      </c>
      <c r="B38" s="19" t="s">
        <v>64</v>
      </c>
      <c r="C38" s="20" t="s">
        <v>7</v>
      </c>
      <c r="D38" s="21" t="s">
        <v>4</v>
      </c>
      <c r="E38" s="80"/>
      <c r="F38" s="84" t="s">
        <v>48</v>
      </c>
      <c r="G38" s="84" t="s">
        <v>47</v>
      </c>
      <c r="H38" s="84" t="s">
        <v>47</v>
      </c>
      <c r="I38" s="97" t="s">
        <v>47</v>
      </c>
      <c r="J38" s="31"/>
      <c r="K38" s="97" t="s">
        <v>47</v>
      </c>
      <c r="L38" s="97" t="s">
        <v>49</v>
      </c>
      <c r="M38" s="97" t="s">
        <v>47</v>
      </c>
      <c r="N38" s="22"/>
      <c r="O38" s="97" t="s">
        <v>47</v>
      </c>
      <c r="P38" s="97" t="s">
        <v>47</v>
      </c>
      <c r="Q38" s="74"/>
      <c r="R38" s="97" t="s">
        <v>47</v>
      </c>
      <c r="S38" s="31"/>
      <c r="T38" s="35">
        <f t="shared" si="1"/>
        <v>10</v>
      </c>
      <c r="U38" s="40">
        <f t="shared" si="2"/>
        <v>1</v>
      </c>
    </row>
    <row r="39" spans="1:21" ht="12.75" customHeight="1" x14ac:dyDescent="0.3">
      <c r="A39" s="19">
        <f t="shared" si="3"/>
        <v>34</v>
      </c>
      <c r="B39" s="20" t="s">
        <v>13</v>
      </c>
      <c r="C39" s="46" t="s">
        <v>58</v>
      </c>
      <c r="D39" s="21" t="s">
        <v>5</v>
      </c>
      <c r="E39" s="80"/>
      <c r="F39" s="31"/>
      <c r="G39" s="84" t="s">
        <v>48</v>
      </c>
      <c r="H39" s="84" t="s">
        <v>48</v>
      </c>
      <c r="I39" s="97" t="s">
        <v>48</v>
      </c>
      <c r="J39" s="84" t="s">
        <v>47</v>
      </c>
      <c r="K39" s="97" t="s">
        <v>47</v>
      </c>
      <c r="L39" s="97" t="s">
        <v>48</v>
      </c>
      <c r="M39" s="97" t="s">
        <v>47</v>
      </c>
      <c r="N39" s="97" t="s">
        <v>51</v>
      </c>
      <c r="O39" s="97" t="s">
        <v>47</v>
      </c>
      <c r="P39" s="22"/>
      <c r="Q39" s="74"/>
      <c r="R39" s="22"/>
      <c r="S39" s="31"/>
      <c r="T39" s="35">
        <f t="shared" si="1"/>
        <v>9</v>
      </c>
      <c r="U39" s="40">
        <f t="shared" si="2"/>
        <v>1</v>
      </c>
    </row>
    <row r="40" spans="1:21" ht="12.75" customHeight="1" x14ac:dyDescent="0.2">
      <c r="A40" s="19">
        <f t="shared" si="3"/>
        <v>35</v>
      </c>
      <c r="B40" s="20" t="s">
        <v>23</v>
      </c>
      <c r="C40" s="20" t="s">
        <v>36</v>
      </c>
      <c r="D40" s="21" t="s">
        <v>4</v>
      </c>
      <c r="E40" s="80"/>
      <c r="F40" s="31"/>
      <c r="G40" s="31"/>
      <c r="H40" s="31"/>
      <c r="I40" s="97" t="s">
        <v>48</v>
      </c>
      <c r="J40" s="84" t="s">
        <v>48</v>
      </c>
      <c r="K40" s="22"/>
      <c r="L40" s="97" t="s">
        <v>48</v>
      </c>
      <c r="M40" s="97" t="s">
        <v>48</v>
      </c>
      <c r="N40" s="97" t="s">
        <v>51</v>
      </c>
      <c r="O40" s="97" t="s">
        <v>48</v>
      </c>
      <c r="P40" s="97" t="s">
        <v>48</v>
      </c>
      <c r="Q40" s="74"/>
      <c r="R40" s="97" t="s">
        <v>48</v>
      </c>
      <c r="S40" s="84" t="s">
        <v>51</v>
      </c>
      <c r="T40" s="35">
        <f t="shared" si="1"/>
        <v>9</v>
      </c>
      <c r="U40" s="40">
        <f t="shared" si="2"/>
        <v>1</v>
      </c>
    </row>
    <row r="41" spans="1:21" ht="12.75" customHeight="1" x14ac:dyDescent="0.3">
      <c r="A41" s="19">
        <f t="shared" si="3"/>
        <v>36</v>
      </c>
      <c r="B41" s="78" t="s">
        <v>93</v>
      </c>
      <c r="C41" s="46" t="s">
        <v>75</v>
      </c>
      <c r="D41" s="86" t="s">
        <v>6</v>
      </c>
      <c r="E41" s="80"/>
      <c r="F41" s="31"/>
      <c r="G41" s="31"/>
      <c r="H41" s="31"/>
      <c r="I41" s="22"/>
      <c r="J41" s="84" t="s">
        <v>48</v>
      </c>
      <c r="K41" s="22"/>
      <c r="L41" s="22"/>
      <c r="M41" s="22"/>
      <c r="N41" s="22"/>
      <c r="O41" s="22"/>
      <c r="P41" s="22"/>
      <c r="Q41" s="74"/>
      <c r="R41" s="22"/>
      <c r="S41" s="31"/>
      <c r="T41" s="35">
        <f t="shared" si="1"/>
        <v>1</v>
      </c>
      <c r="U41" s="40" t="str">
        <f t="shared" si="2"/>
        <v/>
      </c>
    </row>
    <row r="42" spans="1:21" ht="10.15" customHeight="1" x14ac:dyDescent="0.2">
      <c r="A42" s="23"/>
      <c r="B42" s="47"/>
      <c r="C42" s="48" t="s">
        <v>52</v>
      </c>
      <c r="D42" s="51" t="s">
        <v>47</v>
      </c>
      <c r="E42" s="89">
        <f t="shared" ref="E42:S45" si="7">IF(COUNTA(E$6:E$41)&gt;0,COUNTIF(E$6:E$41,$D42),"")</f>
        <v>2</v>
      </c>
      <c r="F42" s="52">
        <f t="shared" si="7"/>
        <v>0</v>
      </c>
      <c r="G42" s="52">
        <f t="shared" si="7"/>
        <v>3</v>
      </c>
      <c r="H42" s="52">
        <f t="shared" si="7"/>
        <v>6</v>
      </c>
      <c r="I42" s="53">
        <f t="shared" si="7"/>
        <v>8</v>
      </c>
      <c r="J42" s="52">
        <f t="shared" si="7"/>
        <v>9</v>
      </c>
      <c r="K42" s="53">
        <f t="shared" si="7"/>
        <v>10</v>
      </c>
      <c r="L42" s="53">
        <f t="shared" si="7"/>
        <v>7</v>
      </c>
      <c r="M42" s="53">
        <f t="shared" si="7"/>
        <v>6</v>
      </c>
      <c r="N42" s="53">
        <f t="shared" si="7"/>
        <v>0</v>
      </c>
      <c r="O42" s="53">
        <f t="shared" si="7"/>
        <v>9</v>
      </c>
      <c r="P42" s="53">
        <f t="shared" si="7"/>
        <v>3</v>
      </c>
      <c r="Q42" s="75" t="str">
        <f t="shared" si="7"/>
        <v/>
      </c>
      <c r="R42" s="53">
        <f t="shared" si="7"/>
        <v>10</v>
      </c>
      <c r="S42" s="52">
        <f t="shared" si="7"/>
        <v>0</v>
      </c>
      <c r="T42" s="65">
        <f>IF(COUNTA(F42:S42)=0,"",SUM(F42:S42))</f>
        <v>71</v>
      </c>
      <c r="U42" s="50"/>
    </row>
    <row r="43" spans="1:21" ht="10.15" customHeight="1" x14ac:dyDescent="0.2">
      <c r="A43" s="23"/>
      <c r="B43" s="47"/>
      <c r="C43" s="48" t="s">
        <v>53</v>
      </c>
      <c r="D43" s="49" t="s">
        <v>48</v>
      </c>
      <c r="E43" s="90">
        <f t="shared" si="7"/>
        <v>4</v>
      </c>
      <c r="F43" s="54">
        <f t="shared" si="7"/>
        <v>10</v>
      </c>
      <c r="G43" s="54">
        <f t="shared" si="7"/>
        <v>8</v>
      </c>
      <c r="H43" s="54">
        <f t="shared" si="7"/>
        <v>8</v>
      </c>
      <c r="I43" s="49">
        <f t="shared" si="7"/>
        <v>10</v>
      </c>
      <c r="J43" s="54">
        <f t="shared" si="7"/>
        <v>11</v>
      </c>
      <c r="K43" s="55">
        <f t="shared" si="7"/>
        <v>11</v>
      </c>
      <c r="L43" s="55">
        <f t="shared" si="7"/>
        <v>10</v>
      </c>
      <c r="M43" s="55">
        <f t="shared" si="7"/>
        <v>9</v>
      </c>
      <c r="N43" s="55">
        <f t="shared" si="7"/>
        <v>0</v>
      </c>
      <c r="O43" s="55">
        <f t="shared" si="7"/>
        <v>10</v>
      </c>
      <c r="P43" s="55">
        <f t="shared" si="7"/>
        <v>7</v>
      </c>
      <c r="Q43" s="76" t="str">
        <f t="shared" si="7"/>
        <v/>
      </c>
      <c r="R43" s="55">
        <f t="shared" si="7"/>
        <v>5</v>
      </c>
      <c r="S43" s="54">
        <f t="shared" si="7"/>
        <v>0</v>
      </c>
      <c r="T43" s="66">
        <f t="shared" ref="T43:T44" si="8">IF(COUNTA(F43:S43)=0,"",SUM(F43:S43))</f>
        <v>99</v>
      </c>
      <c r="U43" s="56"/>
    </row>
    <row r="44" spans="1:21" ht="10.15" customHeight="1" x14ac:dyDescent="0.2">
      <c r="A44" s="23"/>
      <c r="B44" s="47"/>
      <c r="C44" s="48" t="s">
        <v>54</v>
      </c>
      <c r="D44" s="49" t="s">
        <v>51</v>
      </c>
      <c r="E44" s="90">
        <f t="shared" si="7"/>
        <v>0</v>
      </c>
      <c r="F44" s="54">
        <f t="shared" si="7"/>
        <v>0</v>
      </c>
      <c r="G44" s="54">
        <f t="shared" si="7"/>
        <v>0</v>
      </c>
      <c r="H44" s="54">
        <f t="shared" si="7"/>
        <v>0</v>
      </c>
      <c r="I44" s="49">
        <f t="shared" si="7"/>
        <v>0</v>
      </c>
      <c r="J44" s="54">
        <f t="shared" si="7"/>
        <v>0</v>
      </c>
      <c r="K44" s="55">
        <f t="shared" si="7"/>
        <v>0</v>
      </c>
      <c r="L44" s="55">
        <f t="shared" si="7"/>
        <v>0</v>
      </c>
      <c r="M44" s="55">
        <f t="shared" si="7"/>
        <v>0</v>
      </c>
      <c r="N44" s="55">
        <f t="shared" si="7"/>
        <v>11</v>
      </c>
      <c r="O44" s="55">
        <f t="shared" si="7"/>
        <v>0</v>
      </c>
      <c r="P44" s="55">
        <f t="shared" si="7"/>
        <v>0</v>
      </c>
      <c r="Q44" s="76" t="str">
        <f t="shared" si="7"/>
        <v/>
      </c>
      <c r="R44" s="55">
        <f t="shared" si="7"/>
        <v>0</v>
      </c>
      <c r="S44" s="54">
        <f t="shared" si="7"/>
        <v>7</v>
      </c>
      <c r="T44" s="66">
        <f t="shared" si="8"/>
        <v>18</v>
      </c>
      <c r="U44" s="56"/>
    </row>
    <row r="45" spans="1:21" ht="10.15" customHeight="1" x14ac:dyDescent="0.2">
      <c r="A45" s="23"/>
      <c r="B45" s="47"/>
      <c r="C45" s="60" t="s">
        <v>55</v>
      </c>
      <c r="D45" s="61" t="s">
        <v>49</v>
      </c>
      <c r="E45" s="91">
        <f t="shared" si="7"/>
        <v>1</v>
      </c>
      <c r="F45" s="62">
        <f t="shared" si="7"/>
        <v>1</v>
      </c>
      <c r="G45" s="62">
        <f t="shared" si="7"/>
        <v>1</v>
      </c>
      <c r="H45" s="62">
        <f t="shared" si="7"/>
        <v>1</v>
      </c>
      <c r="I45" s="61">
        <f t="shared" si="7"/>
        <v>1</v>
      </c>
      <c r="J45" s="62">
        <f t="shared" si="7"/>
        <v>1</v>
      </c>
      <c r="K45" s="63">
        <f t="shared" si="7"/>
        <v>1</v>
      </c>
      <c r="L45" s="63">
        <f t="shared" si="7"/>
        <v>1</v>
      </c>
      <c r="M45" s="63">
        <f t="shared" si="7"/>
        <v>1</v>
      </c>
      <c r="N45" s="63">
        <f t="shared" si="7"/>
        <v>1</v>
      </c>
      <c r="O45" s="63">
        <f t="shared" si="7"/>
        <v>1</v>
      </c>
      <c r="P45" s="63">
        <f t="shared" si="7"/>
        <v>1</v>
      </c>
      <c r="Q45" s="77" t="str">
        <f t="shared" si="7"/>
        <v/>
      </c>
      <c r="R45" s="63">
        <f t="shared" si="7"/>
        <v>1</v>
      </c>
      <c r="S45" s="62">
        <f t="shared" si="7"/>
        <v>1</v>
      </c>
      <c r="T45" s="67">
        <f>IF(COUNTA(F45:S45)=0,"",SUM(F45:S45))</f>
        <v>13</v>
      </c>
      <c r="U45" s="64"/>
    </row>
    <row r="46" spans="1:21" x14ac:dyDescent="0.2">
      <c r="A46" s="10"/>
      <c r="B46" s="30"/>
      <c r="C46" s="41" t="s">
        <v>11</v>
      </c>
      <c r="D46" s="24"/>
      <c r="E46" s="79">
        <f t="shared" ref="E46:S46" si="9">IF(COUNTA(E6:E41)&gt;0,COUNTA(E6:E41),"")</f>
        <v>7</v>
      </c>
      <c r="F46" s="57">
        <f t="shared" si="9"/>
        <v>11</v>
      </c>
      <c r="G46" s="57">
        <f t="shared" si="9"/>
        <v>12</v>
      </c>
      <c r="H46" s="57">
        <f t="shared" si="9"/>
        <v>15</v>
      </c>
      <c r="I46" s="24">
        <f t="shared" si="9"/>
        <v>19</v>
      </c>
      <c r="J46" s="24">
        <f t="shared" si="9"/>
        <v>21</v>
      </c>
      <c r="K46" s="24">
        <f t="shared" si="9"/>
        <v>22</v>
      </c>
      <c r="L46" s="24">
        <f t="shared" si="9"/>
        <v>18</v>
      </c>
      <c r="M46" s="24">
        <f t="shared" si="9"/>
        <v>16</v>
      </c>
      <c r="N46" s="24">
        <f t="shared" si="9"/>
        <v>12</v>
      </c>
      <c r="O46" s="24">
        <f t="shared" si="9"/>
        <v>20</v>
      </c>
      <c r="P46" s="24">
        <f t="shared" si="9"/>
        <v>11</v>
      </c>
      <c r="Q46" s="93" t="str">
        <f t="shared" si="9"/>
        <v/>
      </c>
      <c r="R46" s="24">
        <f t="shared" si="9"/>
        <v>16</v>
      </c>
      <c r="S46" s="24">
        <f t="shared" si="9"/>
        <v>8</v>
      </c>
      <c r="T46" s="39">
        <f>SUM(T6:T41)</f>
        <v>201</v>
      </c>
      <c r="U46" s="39">
        <f>SUM(U6:U41)</f>
        <v>17</v>
      </c>
    </row>
    <row r="47" spans="1:21" x14ac:dyDescent="0.2">
      <c r="A47" s="10"/>
      <c r="C47" s="42" t="s">
        <v>27</v>
      </c>
      <c r="D47" s="24"/>
      <c r="E47" s="24"/>
      <c r="F47" s="70">
        <f>IF(F46&lt;&gt;"",SUM($F46:F46),"")</f>
        <v>11</v>
      </c>
      <c r="G47" s="70">
        <f>IF(G46&lt;&gt;"",SUM($F46:G46),"")</f>
        <v>23</v>
      </c>
      <c r="H47" s="70">
        <f>IF(H46&lt;&gt;"",SUM($F46:H46),"")</f>
        <v>38</v>
      </c>
      <c r="I47" s="71">
        <f>IF(I46&lt;&gt;"",SUM($F46:I46),"")</f>
        <v>57</v>
      </c>
      <c r="J47" s="71">
        <f>IF(J46&lt;&gt;"",SUM($F46:J46),"")</f>
        <v>78</v>
      </c>
      <c r="K47" s="71">
        <f>IF(K46&lt;&gt;"",SUM($F46:K46),"")</f>
        <v>100</v>
      </c>
      <c r="L47" s="71">
        <f>IF(L46&lt;&gt;"",SUM($F46:L46),"")</f>
        <v>118</v>
      </c>
      <c r="M47" s="71">
        <f>IF(M46&lt;&gt;"",SUM($F46:M46),"")</f>
        <v>134</v>
      </c>
      <c r="N47" s="71">
        <f>IF(N46&lt;&gt;"",SUM($F46:N46),"")</f>
        <v>146</v>
      </c>
      <c r="O47" s="71">
        <f>IF(O46&lt;&gt;"",SUM($F46:O46),"")</f>
        <v>166</v>
      </c>
      <c r="P47" s="71">
        <f>IF(P46&lt;&gt;"",SUM($F46:P46),"")</f>
        <v>177</v>
      </c>
      <c r="Q47" s="94" t="str">
        <f>IF(Q46&lt;&gt;"",SUM($F46:Q46),"")</f>
        <v/>
      </c>
      <c r="R47" s="71">
        <f>IF(R46&lt;&gt;"",SUM($F46:R46),"")</f>
        <v>193</v>
      </c>
      <c r="S47" s="71">
        <f>IF(S46&lt;&gt;"",SUM($F46:S46),"")</f>
        <v>201</v>
      </c>
      <c r="T47" s="72">
        <f>SUM(F46:S46)</f>
        <v>201</v>
      </c>
      <c r="U47" s="24"/>
    </row>
    <row r="48" spans="1:21" x14ac:dyDescent="0.2">
      <c r="A48" s="23"/>
      <c r="C48" s="43" t="s">
        <v>29</v>
      </c>
      <c r="D48" s="24"/>
      <c r="E48" s="24"/>
      <c r="F48" s="57">
        <f>IF(F46&lt;&gt;"",COUNTIF($F46:F46,"&gt;0"),"")</f>
        <v>1</v>
      </c>
      <c r="G48" s="57">
        <f>IF(G46&lt;&gt;"",COUNTIF($F46:G46,"&gt;0"),"")</f>
        <v>2</v>
      </c>
      <c r="H48" s="57">
        <f>IF(H46&lt;&gt;"",COUNTIF($F46:H46,"&gt;0"),"")</f>
        <v>3</v>
      </c>
      <c r="I48" s="24">
        <f>IF(I46&lt;&gt;"",COUNTIF($F46:I46,"&gt;0"),"")</f>
        <v>4</v>
      </c>
      <c r="J48" s="24">
        <f>IF(J46&lt;&gt;"",COUNTIF($F46:J46,"&gt;0"),"")</f>
        <v>5</v>
      </c>
      <c r="K48" s="24">
        <f>IF(K46&lt;&gt;"",COUNTIF($F46:K46,"&gt;0"),"")</f>
        <v>6</v>
      </c>
      <c r="L48" s="24">
        <f>IF(L46&lt;&gt;"",COUNTIF($F46:L46,"&gt;0"),"")</f>
        <v>7</v>
      </c>
      <c r="M48" s="24">
        <f>IF(M46&lt;&gt;"",COUNTIF($F46:M46,"&gt;0"),"")</f>
        <v>8</v>
      </c>
      <c r="N48" s="24">
        <f>IF(N46&lt;&gt;"",COUNTIF($F46:N46,"&gt;0"),"")</f>
        <v>9</v>
      </c>
      <c r="O48" s="24">
        <f>IF(O46&lt;&gt;"",COUNTIF($F46:O46,"&gt;0"),"")</f>
        <v>10</v>
      </c>
      <c r="P48" s="24">
        <f>IF(P46&lt;&gt;"",COUNTIF($F46:P46,"&gt;0"),"")</f>
        <v>11</v>
      </c>
      <c r="Q48" s="93" t="str">
        <f>IF(Q46&lt;&gt;"",COUNTIF($F46:Q46,"&gt;0"),"")</f>
        <v/>
      </c>
      <c r="R48" s="24">
        <f>IF(R46&lt;&gt;"",COUNTIF($F46:R46,"&gt;0"),"")</f>
        <v>12</v>
      </c>
      <c r="S48" s="24">
        <f>IF(S46&lt;&gt;"",COUNTIF($F46:S46,"&gt;0"),"")</f>
        <v>13</v>
      </c>
      <c r="T48" s="39">
        <f>COUNTIF(F46:S46,"&gt;0")</f>
        <v>13</v>
      </c>
      <c r="U48" s="24"/>
    </row>
    <row r="49" spans="1:21" x14ac:dyDescent="0.2">
      <c r="A49" s="10"/>
      <c r="C49" s="44" t="s">
        <v>28</v>
      </c>
      <c r="D49" s="25"/>
      <c r="E49" s="25"/>
      <c r="F49" s="58">
        <f t="shared" ref="F49:M49" si="10">IF(F46&lt;&gt;"",F47/F48,"")</f>
        <v>11</v>
      </c>
      <c r="G49" s="58">
        <f t="shared" si="10"/>
        <v>11.5</v>
      </c>
      <c r="H49" s="58">
        <f t="shared" si="10"/>
        <v>12.666666666666666</v>
      </c>
      <c r="I49" s="59">
        <f t="shared" si="10"/>
        <v>14.25</v>
      </c>
      <c r="J49" s="59">
        <f t="shared" si="10"/>
        <v>15.6</v>
      </c>
      <c r="K49" s="59">
        <f t="shared" si="10"/>
        <v>16.666666666666668</v>
      </c>
      <c r="L49" s="59">
        <f t="shared" si="10"/>
        <v>16.857142857142858</v>
      </c>
      <c r="M49" s="59">
        <f t="shared" si="10"/>
        <v>16.75</v>
      </c>
      <c r="N49" s="59">
        <f t="shared" ref="N49:S49" si="11">IF(N46&lt;&gt;"",N47/N48,"")</f>
        <v>16.222222222222221</v>
      </c>
      <c r="O49" s="59">
        <f t="shared" si="11"/>
        <v>16.600000000000001</v>
      </c>
      <c r="P49" s="59">
        <f t="shared" si="11"/>
        <v>16.09090909090909</v>
      </c>
      <c r="Q49" s="95" t="str">
        <f t="shared" si="11"/>
        <v/>
      </c>
      <c r="R49" s="59">
        <f t="shared" si="11"/>
        <v>16.083333333333332</v>
      </c>
      <c r="S49" s="59">
        <f t="shared" si="11"/>
        <v>15.461538461538462</v>
      </c>
      <c r="T49" s="59">
        <f>T47/T48</f>
        <v>15.461538461538462</v>
      </c>
      <c r="U49" s="25"/>
    </row>
    <row r="50" spans="1:21" x14ac:dyDescent="0.2">
      <c r="A50" s="10"/>
      <c r="B50" s="6"/>
      <c r="I50" s="12"/>
      <c r="J50" s="12"/>
      <c r="K50" s="10"/>
      <c r="L50" s="10"/>
      <c r="M50" s="10"/>
      <c r="N50" s="13"/>
      <c r="O50" s="10"/>
      <c r="P50" s="10" t="s">
        <v>74</v>
      </c>
      <c r="Q50" s="10"/>
      <c r="R50" s="10"/>
      <c r="S50" s="10"/>
      <c r="T50" s="1">
        <f>COUNTIF(T6:T41,"&gt;0")</f>
        <v>36</v>
      </c>
      <c r="U50" s="10"/>
    </row>
    <row r="51" spans="1:21" x14ac:dyDescent="0.2">
      <c r="A51" s="10"/>
      <c r="B51" s="37" t="s">
        <v>45</v>
      </c>
      <c r="D51" s="36" t="s">
        <v>43</v>
      </c>
      <c r="E51" s="36"/>
      <c r="F51" s="29" t="s">
        <v>4</v>
      </c>
      <c r="H51" s="36" t="s">
        <v>44</v>
      </c>
      <c r="I51" s="1" t="s">
        <v>5</v>
      </c>
      <c r="K51" s="1" t="s">
        <v>32</v>
      </c>
      <c r="L51" s="1" t="s">
        <v>6</v>
      </c>
      <c r="N51" s="33" t="s">
        <v>37</v>
      </c>
      <c r="O51" s="10"/>
      <c r="P51" s="4"/>
      <c r="Q51" s="38"/>
      <c r="R51" s="38"/>
      <c r="S51" s="38"/>
      <c r="U51" s="10"/>
    </row>
    <row r="52" spans="1:21" x14ac:dyDescent="0.2">
      <c r="A52" s="10"/>
      <c r="C52" s="16" t="s">
        <v>31</v>
      </c>
      <c r="D52" s="7">
        <f>SUMIF($D$6:$D$41,F$51,$T$6:$T$41)</f>
        <v>128</v>
      </c>
      <c r="E52" s="7"/>
      <c r="H52" s="7">
        <f>SUMIF($D$6:$D$41,I$51,$T$6:$T$41)</f>
        <v>47</v>
      </c>
      <c r="I52" s="4"/>
      <c r="K52" s="7">
        <f>SUMIF($D$6:$D$41,L$51,$T$6:$T$41)</f>
        <v>26</v>
      </c>
      <c r="L52" s="4"/>
      <c r="N52" s="7">
        <f>SUM(D52:K52)</f>
        <v>201</v>
      </c>
      <c r="O52" s="13"/>
      <c r="P52" s="10"/>
      <c r="Q52" s="45" t="s">
        <v>25</v>
      </c>
      <c r="R52" s="45"/>
      <c r="S52" s="45"/>
      <c r="T52" s="7">
        <v>7</v>
      </c>
      <c r="U52" s="10" t="s">
        <v>26</v>
      </c>
    </row>
    <row r="53" spans="1:21" x14ac:dyDescent="0.2">
      <c r="A53" s="10"/>
      <c r="C53" s="16" t="s">
        <v>30</v>
      </c>
      <c r="D53" s="7">
        <f>SUMIF($D$6:$D$41,F$51,$U$6:$U$41)</f>
        <v>12</v>
      </c>
      <c r="E53" s="7"/>
      <c r="H53" s="7">
        <f>SUMIF($D$6:$D$41,I$51,$U$6:$U$41)</f>
        <v>4</v>
      </c>
      <c r="I53" s="4"/>
      <c r="K53" s="7">
        <f>SUMIF($D$6:$D$41,L$51,$U$6:$U$41)</f>
        <v>1</v>
      </c>
      <c r="L53" s="4"/>
      <c r="N53" s="7">
        <f>SUM(D53:K53)</f>
        <v>17</v>
      </c>
      <c r="O53" s="13"/>
      <c r="P53" s="4"/>
      <c r="Q53" s="6"/>
      <c r="R53" s="6"/>
      <c r="S53" s="6"/>
      <c r="T53" s="4"/>
      <c r="U53" s="4"/>
    </row>
    <row r="54" spans="1:21" x14ac:dyDescent="0.2">
      <c r="A54" s="10" t="s">
        <v>24</v>
      </c>
      <c r="B54" s="6"/>
      <c r="C54" s="30"/>
      <c r="D54" s="30"/>
      <c r="E54" s="30"/>
      <c r="F54" s="10"/>
      <c r="G54" s="30"/>
      <c r="H54" s="4"/>
      <c r="J54" s="4"/>
      <c r="K54" s="4"/>
      <c r="L54" s="4"/>
      <c r="M54" s="4"/>
      <c r="O54" s="13"/>
      <c r="P54" s="4"/>
      <c r="Q54" s="4"/>
      <c r="R54" s="4"/>
      <c r="S54" s="4"/>
      <c r="T54" s="4"/>
      <c r="U54" s="4"/>
    </row>
    <row r="55" spans="1:21" x14ac:dyDescent="0.2">
      <c r="A55" s="92">
        <v>0</v>
      </c>
      <c r="B55" s="81" t="s">
        <v>85</v>
      </c>
      <c r="C55" s="30"/>
      <c r="D55" s="30"/>
      <c r="E55" s="30"/>
      <c r="F55" s="10"/>
      <c r="G55" s="30"/>
      <c r="H55" s="4"/>
      <c r="J55" s="4"/>
      <c r="K55" s="4"/>
      <c r="L55" s="4"/>
      <c r="M55" s="4"/>
      <c r="O55" s="13"/>
      <c r="P55" s="4"/>
      <c r="Q55" s="4"/>
      <c r="R55" s="4"/>
      <c r="S55" s="4"/>
      <c r="T55" s="4"/>
      <c r="U55" s="4"/>
    </row>
    <row r="56" spans="1:21" x14ac:dyDescent="0.2">
      <c r="A56" s="10">
        <v>1</v>
      </c>
      <c r="B56" s="82" t="s">
        <v>83</v>
      </c>
      <c r="C56" s="6"/>
      <c r="D56" s="4"/>
      <c r="E56" s="4"/>
      <c r="F56" s="4"/>
      <c r="G56" s="4"/>
      <c r="H56" s="4"/>
      <c r="J56" s="4"/>
      <c r="K56" s="4"/>
      <c r="L56" s="4"/>
      <c r="M56" s="4"/>
      <c r="O56" s="13"/>
      <c r="P56" s="4"/>
      <c r="Q56" s="4"/>
      <c r="R56" s="4"/>
      <c r="S56" s="4"/>
      <c r="T56" s="4"/>
      <c r="U56" s="4"/>
    </row>
    <row r="57" spans="1:21" x14ac:dyDescent="0.2">
      <c r="A57" s="10">
        <f t="shared" ref="A57:A68" si="12">A56+1</f>
        <v>2</v>
      </c>
      <c r="B57" s="82" t="s">
        <v>90</v>
      </c>
      <c r="C57" s="6"/>
      <c r="D57" s="4"/>
      <c r="E57" s="4"/>
      <c r="F57" s="4"/>
      <c r="G57" s="4"/>
      <c r="H57" s="4"/>
      <c r="J57" s="4"/>
      <c r="K57" s="4"/>
      <c r="L57" s="4"/>
      <c r="M57" s="4"/>
      <c r="O57" s="13"/>
      <c r="P57" s="4"/>
      <c r="Q57" s="4"/>
      <c r="R57" s="4"/>
      <c r="S57" s="4"/>
      <c r="T57" s="4"/>
      <c r="U57" s="4"/>
    </row>
    <row r="58" spans="1:21" x14ac:dyDescent="0.2">
      <c r="A58" s="10">
        <f t="shared" si="12"/>
        <v>3</v>
      </c>
      <c r="B58" s="82" t="s">
        <v>88</v>
      </c>
      <c r="C58" s="6"/>
      <c r="D58" s="4"/>
      <c r="E58" s="4"/>
      <c r="F58" s="4"/>
      <c r="G58" s="4"/>
      <c r="H58" s="4"/>
      <c r="J58" s="4"/>
      <c r="K58" s="4"/>
      <c r="L58" s="4"/>
      <c r="M58" s="4"/>
      <c r="O58" s="13"/>
      <c r="P58" s="4"/>
      <c r="Q58" s="4"/>
      <c r="R58" s="4"/>
      <c r="S58" s="4"/>
      <c r="T58" s="4"/>
      <c r="U58" s="4"/>
    </row>
    <row r="59" spans="1:21" x14ac:dyDescent="0.2">
      <c r="A59" s="10">
        <f t="shared" si="12"/>
        <v>4</v>
      </c>
      <c r="B59" s="82" t="s">
        <v>89</v>
      </c>
      <c r="C59" s="6"/>
      <c r="D59" s="4"/>
      <c r="E59" s="4"/>
      <c r="F59" s="4"/>
      <c r="G59" s="4"/>
      <c r="H59" s="4"/>
      <c r="J59" s="4"/>
      <c r="K59" s="4"/>
      <c r="L59" s="4"/>
      <c r="M59" s="4"/>
      <c r="O59" s="13"/>
      <c r="P59" s="4"/>
      <c r="Q59" s="4"/>
      <c r="R59" s="4"/>
      <c r="S59" s="4"/>
      <c r="T59" s="4"/>
      <c r="U59" s="4"/>
    </row>
    <row r="60" spans="1:21" ht="13.7" customHeight="1" x14ac:dyDescent="0.2">
      <c r="A60" s="10">
        <f t="shared" si="12"/>
        <v>5</v>
      </c>
      <c r="B60" s="82" t="s">
        <v>95</v>
      </c>
      <c r="C60" s="6"/>
      <c r="D60" s="4"/>
      <c r="E60" s="4"/>
      <c r="F60" s="4"/>
      <c r="G60" s="4"/>
      <c r="H60" s="4"/>
      <c r="J60" s="4"/>
      <c r="K60" s="4"/>
      <c r="L60" s="4"/>
      <c r="M60" s="4"/>
      <c r="O60" s="13"/>
      <c r="P60" s="4"/>
      <c r="Q60" s="4"/>
      <c r="R60" s="4"/>
      <c r="S60" s="4"/>
      <c r="T60" s="4"/>
      <c r="U60" s="4"/>
    </row>
    <row r="61" spans="1:21" x14ac:dyDescent="0.2">
      <c r="A61" s="10">
        <f t="shared" si="12"/>
        <v>6</v>
      </c>
      <c r="B61" s="82" t="s">
        <v>97</v>
      </c>
      <c r="C61" s="6"/>
      <c r="D61" s="4"/>
      <c r="E61" s="4"/>
      <c r="F61" s="4"/>
      <c r="G61" s="4"/>
      <c r="H61" s="4"/>
      <c r="J61" s="4"/>
      <c r="K61" s="4"/>
      <c r="L61" s="4"/>
      <c r="M61" s="4"/>
      <c r="O61" s="13"/>
      <c r="P61" s="4"/>
      <c r="Q61" s="4"/>
      <c r="R61" s="4"/>
      <c r="S61" s="4"/>
      <c r="T61" s="4"/>
      <c r="U61" s="4"/>
    </row>
    <row r="62" spans="1:21" x14ac:dyDescent="0.2">
      <c r="A62" s="10">
        <f t="shared" si="12"/>
        <v>7</v>
      </c>
      <c r="B62" s="82" t="s">
        <v>100</v>
      </c>
      <c r="C62" s="6"/>
      <c r="D62" s="4"/>
      <c r="E62" s="4"/>
      <c r="F62" s="4"/>
      <c r="G62" s="4"/>
      <c r="H62" s="4"/>
      <c r="J62" s="4"/>
      <c r="K62" s="4"/>
      <c r="L62" s="4"/>
      <c r="M62" s="4"/>
      <c r="O62" s="13"/>
      <c r="P62" s="4"/>
      <c r="Q62" s="4"/>
      <c r="R62" s="4"/>
      <c r="S62" s="4"/>
      <c r="T62" s="4"/>
      <c r="U62" s="4"/>
    </row>
    <row r="63" spans="1:21" ht="12.75" customHeight="1" x14ac:dyDescent="0.2">
      <c r="A63" s="10">
        <f t="shared" si="12"/>
        <v>8</v>
      </c>
      <c r="B63" s="82" t="s">
        <v>101</v>
      </c>
      <c r="C63" s="11"/>
      <c r="D63" s="4"/>
      <c r="E63" s="4"/>
      <c r="F63" s="4"/>
      <c r="G63" s="4"/>
      <c r="H63" s="4"/>
      <c r="J63" s="4"/>
      <c r="K63" s="4"/>
      <c r="L63" s="4"/>
      <c r="M63" s="4"/>
      <c r="O63" s="13"/>
      <c r="P63" s="4"/>
      <c r="Q63" s="4"/>
      <c r="R63" s="4"/>
      <c r="S63" s="4"/>
      <c r="T63" s="4"/>
      <c r="U63" s="4"/>
    </row>
    <row r="64" spans="1:21" x14ac:dyDescent="0.2">
      <c r="A64" s="10">
        <f t="shared" si="12"/>
        <v>9</v>
      </c>
      <c r="B64" s="82" t="s">
        <v>107</v>
      </c>
      <c r="C64" s="6"/>
      <c r="D64" s="4"/>
      <c r="E64" s="4"/>
      <c r="F64" s="4"/>
      <c r="G64" s="4"/>
      <c r="H64" s="4"/>
      <c r="J64" s="4"/>
      <c r="K64" s="4"/>
      <c r="L64" s="4"/>
      <c r="M64" s="4"/>
      <c r="O64" s="13"/>
      <c r="P64" s="4"/>
      <c r="Q64" s="4"/>
      <c r="R64" s="4"/>
      <c r="S64" s="4"/>
      <c r="T64" s="4"/>
      <c r="U64" s="4"/>
    </row>
    <row r="65" spans="1:21" x14ac:dyDescent="0.2">
      <c r="A65" s="10">
        <f t="shared" si="12"/>
        <v>10</v>
      </c>
      <c r="B65" s="82" t="s">
        <v>106</v>
      </c>
      <c r="C65" s="6"/>
      <c r="D65" s="4"/>
      <c r="E65" s="4"/>
      <c r="F65" s="4"/>
      <c r="G65" s="4"/>
      <c r="H65" s="4"/>
      <c r="J65" s="4"/>
      <c r="K65" s="4"/>
      <c r="L65" s="4"/>
      <c r="M65" s="4"/>
      <c r="O65" s="13"/>
      <c r="P65" s="4"/>
      <c r="Q65" s="4"/>
      <c r="R65" s="4"/>
      <c r="S65" s="4"/>
      <c r="T65" s="4"/>
      <c r="U65" s="4"/>
    </row>
    <row r="66" spans="1:21" x14ac:dyDescent="0.2">
      <c r="A66" s="10">
        <f t="shared" si="12"/>
        <v>11</v>
      </c>
      <c r="B66" s="83" t="s">
        <v>108</v>
      </c>
      <c r="C66" s="6"/>
      <c r="D66" s="4"/>
      <c r="E66" s="4"/>
      <c r="F66" s="4"/>
      <c r="G66" s="4"/>
      <c r="H66" s="4"/>
      <c r="J66" s="4"/>
      <c r="K66" s="4"/>
      <c r="L66" s="4"/>
      <c r="M66" s="4"/>
      <c r="O66" s="13"/>
      <c r="P66" s="4"/>
      <c r="Q66" s="4"/>
      <c r="R66" s="4"/>
      <c r="S66" s="4"/>
      <c r="T66" s="4"/>
      <c r="U66" s="4"/>
    </row>
    <row r="67" spans="1:21" x14ac:dyDescent="0.2">
      <c r="A67" s="10">
        <f t="shared" si="12"/>
        <v>12</v>
      </c>
      <c r="B67" s="82" t="s">
        <v>110</v>
      </c>
      <c r="C67" s="6"/>
      <c r="D67" s="4"/>
      <c r="E67" s="4"/>
      <c r="F67" s="4"/>
      <c r="G67" s="4"/>
      <c r="H67" s="4"/>
      <c r="J67" s="4"/>
      <c r="K67" s="4"/>
      <c r="L67" s="4"/>
      <c r="M67" s="4"/>
      <c r="O67" s="13"/>
      <c r="P67" s="4"/>
      <c r="Q67" s="4"/>
      <c r="R67" s="4"/>
      <c r="S67" s="4"/>
      <c r="T67" s="4"/>
      <c r="U67" s="4"/>
    </row>
    <row r="68" spans="1:21" x14ac:dyDescent="0.2">
      <c r="A68" s="10">
        <f t="shared" si="12"/>
        <v>13</v>
      </c>
      <c r="B68" s="82" t="s">
        <v>112</v>
      </c>
      <c r="C68" s="6"/>
      <c r="D68" s="4"/>
      <c r="E68" s="4"/>
      <c r="F68" s="4"/>
      <c r="G68" s="4"/>
      <c r="H68" s="4"/>
      <c r="J68" s="4"/>
      <c r="K68" s="4"/>
      <c r="L68" s="4"/>
      <c r="M68" s="4"/>
      <c r="O68" s="13"/>
      <c r="P68" s="4"/>
      <c r="Q68" s="4"/>
      <c r="R68" s="4"/>
      <c r="S68" s="4"/>
      <c r="T68" s="4"/>
      <c r="U68" s="4"/>
    </row>
    <row r="69" spans="1:21" x14ac:dyDescent="0.2">
      <c r="A69" s="10"/>
      <c r="B69" s="11"/>
      <c r="C69" s="6"/>
      <c r="D69" s="4"/>
      <c r="E69" s="4"/>
      <c r="F69" s="4"/>
      <c r="G69" s="4"/>
      <c r="H69" s="4"/>
      <c r="J69" s="4"/>
      <c r="K69" s="4"/>
      <c r="L69" s="4"/>
      <c r="M69" s="4"/>
      <c r="O69" s="13"/>
      <c r="P69" s="4"/>
      <c r="Q69" s="4"/>
      <c r="R69" s="4"/>
      <c r="S69" s="4"/>
      <c r="T69" s="4"/>
      <c r="U69" s="4"/>
    </row>
    <row r="70" spans="1:21" x14ac:dyDescent="0.2">
      <c r="A70" s="10"/>
      <c r="B70" s="6" t="s">
        <v>62</v>
      </c>
      <c r="C70" s="6"/>
      <c r="D70" s="4"/>
      <c r="E70" s="4"/>
      <c r="F70" s="4"/>
      <c r="G70" s="4"/>
      <c r="H70" s="4"/>
      <c r="J70" s="4"/>
      <c r="K70" s="4"/>
      <c r="L70" s="4"/>
      <c r="M70" s="4"/>
      <c r="O70" s="13"/>
      <c r="P70" s="4"/>
      <c r="Q70" s="4"/>
      <c r="R70" s="4"/>
      <c r="S70" s="4"/>
      <c r="T70" s="4"/>
      <c r="U70" s="4"/>
    </row>
    <row r="71" spans="1:21" x14ac:dyDescent="0.2">
      <c r="A71" s="10"/>
      <c r="B71" s="6"/>
      <c r="C71" s="6"/>
      <c r="D71" s="4"/>
      <c r="E71" s="4"/>
      <c r="F71" s="4"/>
      <c r="G71" s="4"/>
      <c r="H71" s="4"/>
      <c r="J71" s="4"/>
      <c r="K71" s="4"/>
      <c r="L71" s="4"/>
      <c r="M71" s="4"/>
      <c r="O71" s="13"/>
      <c r="P71" s="4"/>
      <c r="Q71" s="4"/>
      <c r="R71" s="4"/>
      <c r="S71" s="4"/>
      <c r="T71" s="4"/>
      <c r="U71" s="4"/>
    </row>
    <row r="72" spans="1:21" x14ac:dyDescent="0.2">
      <c r="B72" s="11"/>
    </row>
  </sheetData>
  <sortState ref="B6:U48">
    <sortCondition ref="B6"/>
  </sortState>
  <mergeCells count="1">
    <mergeCell ref="M1:N1"/>
  </mergeCells>
  <phoneticPr fontId="0" type="noConversion"/>
  <printOptions gridLines="1"/>
  <pageMargins left="0.38" right="7.874015748031496E-2" top="0.55118110236220474" bottom="0.51181102362204722" header="0.43307086614173229" footer="0.35433070866141736"/>
  <pageSetup paperSize="9" scale="76" fitToHeight="0" orientation="portrait" horizontalDpi="1200" verticalDpi="1200" r:id="rId1"/>
  <headerFooter alignWithMargins="0">
    <oddFooter>&amp;L&amp;D&amp;CSide &amp;P</oddFooter>
  </headerFooter>
  <legacyDrawing r:id="rId2"/>
  <webPublishItems count="1">
    <webPublishItem id="16223" divId="karusell_16223" sourceType="sheet" destinationFile="P:\www.ntnu.no\htdocs\ntnu-bil\grupper\ski\result\04\karusell.html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Ark1</vt:lpstr>
      <vt:lpstr>'Ark1'!Print_Area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Skikarusell SINTEF/NTNU</dc:title>
  <dc:creator>Arne Mikkelsen</dc:creator>
  <cp:lastModifiedBy>Arne Mikkelsen</cp:lastModifiedBy>
  <cp:lastPrinted>2013-04-10T12:38:28Z</cp:lastPrinted>
  <dcterms:created xsi:type="dcterms:W3CDTF">2001-02-04T17:54:44Z</dcterms:created>
  <dcterms:modified xsi:type="dcterms:W3CDTF">2013-04-10T12:41:35Z</dcterms:modified>
</cp:coreProperties>
</file>